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P:\BPC Server\Entry Forms\"/>
    </mc:Choice>
  </mc:AlternateContent>
  <xr:revisionPtr revIDLastSave="0" documentId="13_ncr:1_{EB40E742-1D25-4046-811C-FDB3CBC60715}" xr6:coauthVersionLast="47" xr6:coauthVersionMax="47" xr10:uidLastSave="{00000000-0000-0000-0000-000000000000}"/>
  <bookViews>
    <workbookView xWindow="-108" yWindow="-108" windowWidth="23256" windowHeight="12456" xr2:uid="{DCB833CD-E7A4-428D-A460-1CDBEFA289BA}"/>
  </bookViews>
  <sheets>
    <sheet name="Entry Form" sheetId="1" r:id="rId1"/>
    <sheet name="LINK" sheetId="3" state="hidden" r:id="rId2"/>
  </sheets>
  <definedNames>
    <definedName name="CustSupp">OFFSET(#REF!,1,0,COUNTA(#REF!)-1,22)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  <c r="E26" i="1"/>
  <c r="E25" i="1"/>
  <c r="I19" i="1"/>
  <c r="I21" i="1" s="1"/>
  <c r="I17" i="1"/>
  <c r="I15" i="1"/>
  <c r="I13" i="1"/>
  <c r="I23" i="1" l="1"/>
  <c r="I22" i="1"/>
  <c r="L41" i="1" l="1"/>
  <c r="B41" i="1" s="1"/>
  <c r="L42" i="1"/>
  <c r="B42" i="1" s="1"/>
  <c r="L43" i="1"/>
  <c r="B43" i="1" s="1"/>
  <c r="L44" i="1"/>
  <c r="B44" i="1" s="1"/>
  <c r="L45" i="1"/>
  <c r="B45" i="1" s="1"/>
  <c r="L46" i="1"/>
  <c r="B46" i="1" s="1"/>
  <c r="L47" i="1"/>
  <c r="B47" i="1" s="1"/>
  <c r="L48" i="1"/>
  <c r="B48" i="1" s="1"/>
  <c r="L49" i="1"/>
  <c r="B49" i="1" s="1"/>
  <c r="L50" i="1"/>
  <c r="B50" i="1" s="1"/>
  <c r="L51" i="1"/>
  <c r="B51" i="1" s="1"/>
  <c r="L52" i="1"/>
  <c r="B52" i="1" s="1"/>
  <c r="V19" i="1"/>
  <c r="V17" i="1"/>
  <c r="V15" i="1"/>
  <c r="V13" i="1"/>
  <c r="K31" i="1"/>
  <c r="I31" i="1"/>
  <c r="G31" i="1"/>
  <c r="E31" i="1"/>
  <c r="F4" i="3"/>
  <c r="F3" i="3"/>
  <c r="F2" i="3"/>
  <c r="F1" i="3"/>
  <c r="S16" i="1" l="1"/>
  <c r="J8" i="3"/>
  <c r="K8" i="3" s="1"/>
  <c r="J7" i="3"/>
  <c r="K7" i="3" s="1"/>
  <c r="J6" i="3"/>
  <c r="K6" i="3" s="1"/>
  <c r="J5" i="3"/>
  <c r="K5" i="3" s="1"/>
  <c r="J4" i="3"/>
  <c r="K4" i="3" s="1"/>
  <c r="J3" i="3"/>
  <c r="K3" i="3" s="1"/>
  <c r="J2" i="3"/>
  <c r="K2" i="3" s="1"/>
  <c r="J1" i="3"/>
  <c r="K1" i="3" s="1"/>
  <c r="L4" i="3" l="1"/>
  <c r="L8" i="3"/>
  <c r="L6" i="3"/>
  <c r="L2" i="3"/>
  <c r="M16" i="1"/>
  <c r="L17" i="1" s="1"/>
  <c r="Q14" i="1"/>
  <c r="P15" i="1" s="1"/>
  <c r="Q16" i="1"/>
  <c r="P17" i="1" s="1"/>
  <c r="Q18" i="1"/>
  <c r="P19" i="1" s="1"/>
  <c r="Q12" i="1"/>
  <c r="P13" i="1" s="1"/>
  <c r="M18" i="1"/>
  <c r="L19" i="1" s="1"/>
  <c r="M14" i="1"/>
  <c r="L15" i="1" s="1"/>
  <c r="I6" i="1" l="1"/>
  <c r="J6" i="1" s="1"/>
  <c r="K5" i="1" s="1"/>
  <c r="U18" i="1"/>
  <c r="T19" i="1" s="1"/>
  <c r="S18" i="1"/>
  <c r="R19" i="1" s="1"/>
  <c r="O18" i="1"/>
  <c r="N19" i="1" s="1"/>
  <c r="U16" i="1"/>
  <c r="T17" i="1" s="1"/>
  <c r="R17" i="1"/>
  <c r="O16" i="1"/>
  <c r="N17" i="1" s="1"/>
  <c r="U14" i="1"/>
  <c r="T15" i="1" s="1"/>
  <c r="S14" i="1"/>
  <c r="R15" i="1" s="1"/>
  <c r="O14" i="1"/>
  <c r="N15" i="1" s="1"/>
  <c r="U12" i="1"/>
  <c r="T13" i="1" s="1"/>
  <c r="S12" i="1"/>
  <c r="R13" i="1" s="1"/>
  <c r="O12" i="1"/>
  <c r="N13" i="1" s="1"/>
  <c r="M12" i="1"/>
  <c r="L39" i="1"/>
  <c r="L40" i="1"/>
  <c r="A43" i="1"/>
  <c r="A44" i="1"/>
  <c r="A45" i="1"/>
  <c r="A46" i="1"/>
  <c r="A47" i="1"/>
  <c r="A48" i="1"/>
  <c r="A49" i="1"/>
  <c r="A50" i="1"/>
  <c r="A51" i="1"/>
  <c r="A52" i="1"/>
  <c r="M20" i="1" l="1"/>
  <c r="L13" i="1"/>
  <c r="A55" i="1" l="1"/>
  <c r="L33" i="1"/>
  <c r="B33" i="1" s="1"/>
  <c r="A33" i="1" s="1"/>
  <c r="L34" i="1"/>
  <c r="B34" i="1" s="1"/>
  <c r="A34" i="1" s="1"/>
  <c r="L35" i="1"/>
  <c r="B35" i="1" s="1"/>
  <c r="A35" i="1" s="1"/>
  <c r="L36" i="1"/>
  <c r="B36" i="1" s="1"/>
  <c r="A36" i="1" s="1"/>
  <c r="L37" i="1"/>
  <c r="B37" i="1" s="1"/>
  <c r="A37" i="1" s="1"/>
  <c r="L38" i="1"/>
  <c r="B38" i="1" s="1"/>
  <c r="A38" i="1" s="1"/>
  <c r="B39" i="1"/>
  <c r="A39" i="1" s="1"/>
  <c r="B40" i="1"/>
  <c r="A40" i="1" s="1"/>
  <c r="A41" i="1"/>
  <c r="A42" i="1"/>
  <c r="L32" i="1"/>
  <c r="B32" i="1" s="1"/>
  <c r="A32" i="1" s="1"/>
  <c r="A53" i="1" l="1"/>
  <c r="C53" i="1" s="1"/>
  <c r="K29" i="1" l="1"/>
  <c r="K30" i="1" s="1"/>
</calcChain>
</file>

<file path=xl/sharedStrings.xml><?xml version="1.0" encoding="utf-8"?>
<sst xmlns="http://schemas.openxmlformats.org/spreadsheetml/2006/main" count="95" uniqueCount="74">
  <si>
    <t>Closing Date :-</t>
  </si>
  <si>
    <t>Team Name</t>
  </si>
  <si>
    <t>Colours</t>
  </si>
  <si>
    <t>No1</t>
  </si>
  <si>
    <t>No2</t>
  </si>
  <si>
    <t>No3</t>
  </si>
  <si>
    <t>No4</t>
  </si>
  <si>
    <t>Male</t>
  </si>
  <si>
    <t>Female</t>
  </si>
  <si>
    <t>No Play</t>
  </si>
  <si>
    <t>PM Only</t>
  </si>
  <si>
    <t>AM Only</t>
  </si>
  <si>
    <t>After 10am</t>
  </si>
  <si>
    <t>After 11am</t>
  </si>
  <si>
    <t>After 12pm</t>
  </si>
  <si>
    <t>After 1pm</t>
  </si>
  <si>
    <t>After 2pm</t>
  </si>
  <si>
    <t>After 3pm</t>
  </si>
  <si>
    <t>After 4pm</t>
  </si>
  <si>
    <t>Yes</t>
  </si>
  <si>
    <t>No</t>
  </si>
  <si>
    <t>1st</t>
  </si>
  <si>
    <t>2nd</t>
  </si>
  <si>
    <t>3rd</t>
  </si>
  <si>
    <t>Starts :-</t>
  </si>
  <si>
    <t>BPC Member?</t>
  </si>
  <si>
    <t>In BPC Database?</t>
  </si>
  <si>
    <t>@</t>
  </si>
  <si>
    <t>.</t>
  </si>
  <si>
    <t>Tournament Dates</t>
  </si>
  <si>
    <t>Before 11am</t>
  </si>
  <si>
    <t>Before 12pm</t>
  </si>
  <si>
    <t>Before 1pm</t>
  </si>
  <si>
    <t>Before 2pm</t>
  </si>
  <si>
    <t>Before 3pm</t>
  </si>
  <si>
    <t>Before 4pm</t>
  </si>
  <si>
    <t>After 5pm</t>
  </si>
  <si>
    <t>Preferred Dates</t>
  </si>
  <si>
    <t>Please add any addition information in the box below :-</t>
  </si>
  <si>
    <t>Tournament Conditions</t>
  </si>
  <si>
    <t>Adequate team play dates including both semi &amp; final dates.</t>
  </si>
  <si>
    <t>CONDITIONS REQUIRED TO QUALIFY FOR TOURNAMENT ENTRY</t>
  </si>
  <si>
    <t>Log definite NO PLAYS &amp; any limited availability for each player &amp; date :-</t>
  </si>
  <si>
    <t>Commitment to full payment of entry fees prior to the first scheduled match.</t>
  </si>
  <si>
    <t>Ø</t>
  </si>
  <si>
    <t>)</t>
  </si>
  <si>
    <t>Each team to provide an umpire pony tacked up as for polo for every match at least 15 minutes prior to the start time unless otherwise advised.</t>
  </si>
  <si>
    <t>All team members must hold a valid HPA subscription.</t>
  </si>
  <si>
    <t>The team entry must be compliant with current HPA tournament conditions.</t>
  </si>
  <si>
    <t>Completed entry form with no plays submitted to Polo Manager prior to the closing date.</t>
  </si>
  <si>
    <t>Invoice to:-</t>
  </si>
  <si>
    <t>*(Include address if required and not yet in our system)</t>
  </si>
  <si>
    <t>Entry Fee Structure</t>
  </si>
  <si>
    <t>1 or 2 Members -</t>
  </si>
  <si>
    <t>3 or 4 Members -</t>
  </si>
  <si>
    <t>4 Non-Members -</t>
  </si>
  <si>
    <t>Use Reference</t>
  </si>
  <si>
    <t>Additional Umpire Charges</t>
  </si>
  <si>
    <t>*</t>
  </si>
  <si>
    <t xml:space="preserve">Please Note! - Additional umpire fees </t>
  </si>
  <si>
    <t xml:space="preserve">payable at rate of </t>
  </si>
  <si>
    <t>per match per team.</t>
  </si>
  <si>
    <t>The Bat Cup</t>
  </si>
  <si>
    <t>Mixed</t>
  </si>
  <si>
    <t>-2-2 Goal</t>
  </si>
  <si>
    <t>Domestic</t>
  </si>
  <si>
    <t>BC2023</t>
  </si>
  <si>
    <t>Finals</t>
  </si>
  <si>
    <t>Semis</t>
  </si>
  <si>
    <t>The Tournament WILL be played on Handicap under H.P.A. Rules and Regulations for Official Tournaments.</t>
  </si>
  <si>
    <t>Whether it is played as a League or a Knockout will depend on the number of entries.</t>
  </si>
  <si>
    <t>For League matches with a tie after the 4th chukka teams will have a point each, semis &amp; finals will require a result.</t>
  </si>
  <si>
    <t>(2 Goal) The minimum individual handicap for a player is –2 and the maximum is 3 goals, the sum of the two best players’ handicaps must not exceed 4 goals.</t>
  </si>
  <si>
    <t>In the event of a tie at the end of the fourth chukka goals WILL NOT be widened for a fifth chukka.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</si>
</sst>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£&quot;#,##0.00_);[Red]\(&quot;£&quot;#,##0.00\)"/>
    <numFmt numFmtId="165" formatCode="&quot;£&quot;#,##0.00"/>
    <numFmt numFmtId="166" formatCode="ddd\ dd\-mmm\-yy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4"/>
      <color theme="1"/>
      <name val="Century Gothic"/>
      <family val="2"/>
    </font>
    <font>
      <sz val="10"/>
      <color theme="1"/>
      <name val="Century Gothic"/>
      <family val="2"/>
    </font>
    <font>
      <sz val="8"/>
      <color theme="1"/>
      <name val="Century Gothic"/>
      <family val="2"/>
    </font>
    <font>
      <u/>
      <sz val="11"/>
      <color theme="1"/>
      <name val="Century Gothic"/>
      <family val="2"/>
    </font>
    <font>
      <sz val="9"/>
      <color theme="1"/>
      <name val="Century Gothic"/>
      <family val="2"/>
    </font>
    <font>
      <u/>
      <sz val="11"/>
      <color theme="10"/>
      <name val="Calibri"/>
      <family val="2"/>
      <scheme val="minor"/>
    </font>
    <font>
      <sz val="11"/>
      <color theme="0"/>
      <name val="Century Gothic"/>
      <family val="2"/>
    </font>
    <font>
      <sz val="11"/>
      <color theme="0"/>
      <name val="Calibri"/>
      <family val="2"/>
      <scheme val="minor"/>
    </font>
    <font>
      <sz val="8"/>
      <color theme="0"/>
      <name val="Century Gothic"/>
      <family val="2"/>
    </font>
    <font>
      <b/>
      <sz val="11"/>
      <color theme="1"/>
      <name val="Calibri"/>
      <family val="2"/>
      <scheme val="minor"/>
    </font>
    <font>
      <sz val="14"/>
      <color rgb="FF000000"/>
      <name val="Courier New"/>
      <family val="3"/>
    </font>
    <font>
      <b/>
      <sz val="11"/>
      <color theme="1"/>
      <name val="Century Gothic"/>
      <family val="2"/>
    </font>
    <font>
      <u/>
      <sz val="14"/>
      <color theme="1"/>
      <name val="Century Gothic"/>
      <family val="2"/>
    </font>
    <font>
      <sz val="11"/>
      <color theme="1"/>
      <name val="Wingdings"/>
      <charset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84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15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1" fillId="0" borderId="0" xfId="0" applyNumberFormat="1" applyFont="1"/>
    <xf numFmtId="15" fontId="3" fillId="0" borderId="0" xfId="0" applyNumberFormat="1" applyFont="1" applyAlignment="1">
      <alignment horizontal="center"/>
    </xf>
    <xf numFmtId="0" fontId="0" fillId="0" borderId="0" xfId="0" applyAlignment="1">
      <alignment horizontal="left" textRotation="60"/>
    </xf>
    <xf numFmtId="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1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Protection="1">
      <protection hidden="1"/>
    </xf>
    <xf numFmtId="0" fontId="8" fillId="0" borderId="0" xfId="0" applyFont="1"/>
    <xf numFmtId="164" fontId="8" fillId="0" borderId="0" xfId="0" applyNumberFormat="1" applyFont="1" applyAlignment="1">
      <alignment horizontal="center"/>
    </xf>
    <xf numFmtId="14" fontId="9" fillId="0" borderId="0" xfId="0" applyNumberFormat="1" applyFont="1"/>
    <xf numFmtId="0" fontId="9" fillId="0" borderId="0" xfId="0" applyFont="1"/>
    <xf numFmtId="0" fontId="10" fillId="0" borderId="0" xfId="0" applyFont="1" applyAlignment="1">
      <alignment horizontal="center" vertical="center"/>
    </xf>
    <xf numFmtId="0" fontId="7" fillId="0" borderId="0" xfId="1" applyBorder="1" applyAlignment="1" applyProtection="1">
      <alignment horizontal="left"/>
      <protection locked="0"/>
    </xf>
    <xf numFmtId="0" fontId="12" fillId="0" borderId="0" xfId="0" quotePrefix="1" applyFont="1" applyAlignment="1">
      <alignment vertical="center"/>
    </xf>
    <xf numFmtId="0" fontId="0" fillId="2" borderId="0" xfId="0" applyFill="1"/>
    <xf numFmtId="0" fontId="13" fillId="0" borderId="0" xfId="0" applyFont="1" applyAlignment="1">
      <alignment horizontal="right"/>
    </xf>
    <xf numFmtId="0" fontId="11" fillId="0" borderId="0" xfId="0" applyFont="1"/>
    <xf numFmtId="49" fontId="1" fillId="0" borderId="0" xfId="1" applyNumberFormat="1" applyFont="1" applyBorder="1" applyAlignment="1" applyProtection="1">
      <alignment horizontal="center"/>
      <protection locked="0"/>
    </xf>
    <xf numFmtId="9" fontId="8" fillId="0" borderId="0" xfId="0" applyNumberFormat="1" applyFont="1" applyAlignment="1">
      <alignment horizontal="center"/>
    </xf>
    <xf numFmtId="15" fontId="3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>
      <alignment vertical="top" wrapText="1"/>
    </xf>
    <xf numFmtId="0" fontId="15" fillId="0" borderId="0" xfId="0" applyFont="1" applyAlignment="1">
      <alignment horizontal="right"/>
    </xf>
    <xf numFmtId="3" fontId="1" fillId="0" borderId="0" xfId="0" applyNumberFormat="1" applyFont="1" applyAlignment="1">
      <alignment horizontal="center"/>
    </xf>
    <xf numFmtId="15" fontId="1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/>
    </xf>
    <xf numFmtId="166" fontId="3" fillId="0" borderId="0" xfId="0" applyNumberFormat="1" applyFont="1" applyAlignment="1">
      <alignment horizontal="left"/>
    </xf>
    <xf numFmtId="165" fontId="1" fillId="0" borderId="5" xfId="0" applyNumberFormat="1" applyFont="1" applyBorder="1"/>
    <xf numFmtId="0" fontId="3" fillId="0" borderId="1" xfId="0" applyFont="1" applyBorder="1"/>
    <xf numFmtId="164" fontId="3" fillId="0" borderId="12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7" xfId="0" applyBorder="1"/>
    <xf numFmtId="9" fontId="3" fillId="0" borderId="6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center"/>
    </xf>
    <xf numFmtId="9" fontId="1" fillId="0" borderId="6" xfId="0" applyNumberFormat="1" applyFont="1" applyBorder="1" applyAlignment="1">
      <alignment horizontal="left"/>
    </xf>
    <xf numFmtId="9" fontId="1" fillId="0" borderId="6" xfId="0" applyNumberFormat="1" applyFont="1" applyBorder="1" applyAlignment="1">
      <alignment horizontal="right"/>
    </xf>
    <xf numFmtId="0" fontId="3" fillId="0" borderId="6" xfId="0" applyFont="1" applyBorder="1"/>
    <xf numFmtId="0" fontId="0" fillId="0" borderId="6" xfId="0" applyBorder="1"/>
    <xf numFmtId="0" fontId="3" fillId="0" borderId="8" xfId="0" applyFont="1" applyBorder="1"/>
    <xf numFmtId="0" fontId="0" fillId="0" borderId="9" xfId="0" applyBorder="1"/>
    <xf numFmtId="9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center"/>
    </xf>
    <xf numFmtId="0" fontId="0" fillId="0" borderId="11" xfId="0" applyBorder="1"/>
    <xf numFmtId="164" fontId="3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2" fillId="0" borderId="0" xfId="0" applyFont="1" applyAlignment="1">
      <alignment horizontal="center"/>
    </xf>
    <xf numFmtId="9" fontId="3" fillId="0" borderId="0" xfId="0" applyNumberFormat="1" applyFont="1" applyAlignment="1">
      <alignment horizontal="center"/>
    </xf>
    <xf numFmtId="0" fontId="1" fillId="0" borderId="0" xfId="0" applyFont="1" applyProtection="1">
      <protection locked="0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horizontal="center"/>
    </xf>
    <xf numFmtId="0" fontId="1" fillId="0" borderId="7" xfId="0" applyFont="1" applyBorder="1" applyAlignment="1" applyProtection="1">
      <alignment vertical="top" wrapText="1"/>
      <protection locked="0"/>
    </xf>
    <xf numFmtId="0" fontId="1" fillId="0" borderId="6" xfId="0" applyFont="1" applyBorder="1" applyAlignment="1" applyProtection="1">
      <alignment vertical="top" wrapText="1"/>
      <protection locked="0"/>
    </xf>
    <xf numFmtId="0" fontId="1" fillId="0" borderId="8" xfId="0" applyFont="1" applyBorder="1" applyAlignment="1" applyProtection="1">
      <alignment vertical="top" wrapText="1"/>
      <protection locked="0"/>
    </xf>
    <xf numFmtId="0" fontId="1" fillId="0" borderId="9" xfId="0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vertical="top" wrapText="1"/>
      <protection locked="0"/>
    </xf>
    <xf numFmtId="0" fontId="1" fillId="0" borderId="11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2" xfId="0" applyFont="1" applyBorder="1" applyAlignment="1" applyProtection="1">
      <alignment vertical="top" wrapText="1"/>
      <protection locked="0"/>
    </xf>
    <xf numFmtId="0" fontId="14" fillId="0" borderId="0" xfId="0" applyFont="1" applyAlignment="1">
      <alignment horizontal="center" vertical="center"/>
    </xf>
    <xf numFmtId="15" fontId="3" fillId="0" borderId="0" xfId="0" applyNumberFormat="1" applyFont="1" applyAlignment="1" applyProtection="1">
      <alignment horizontal="center"/>
    </xf>
  </cellXfs>
  <cellStyles count="2">
    <cellStyle name="Hyperlink" xfId="1" builtinId="8"/>
    <cellStyle name="Normal" xfId="0" builtinId="0"/>
  </cellStyles>
  <dxfs count="208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9966FF"/>
      <color rgb="FFB17ED8"/>
      <color rgb="FFFF5050"/>
      <color rgb="FFFF9966"/>
      <color rgb="FFFFCC99"/>
      <color rgb="FFFFD4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2887A-E638-4CD0-A503-0C46168E2446}">
  <sheetPr codeName="Sheet5">
    <pageSetUpPr fitToPage="1"/>
  </sheetPr>
  <dimension ref="A1:W55"/>
  <sheetViews>
    <sheetView showGridLines="0" tabSelected="1" topLeftCell="B1" workbookViewId="0">
      <selection activeCell="E43" sqref="E43"/>
    </sheetView>
  </sheetViews>
  <sheetFormatPr defaultRowHeight="14.4" x14ac:dyDescent="0.3"/>
  <cols>
    <col min="1" max="1" width="4.33203125" hidden="1" customWidth="1"/>
    <col min="2" max="2" width="6.44140625" customWidth="1"/>
    <col min="3" max="3" width="15.5546875" customWidth="1"/>
    <col min="4" max="4" width="9.109375" customWidth="1"/>
    <col min="5" max="5" width="15.6640625" customWidth="1"/>
    <col min="6" max="6" width="1.88671875" customWidth="1"/>
    <col min="7" max="7" width="15.6640625" customWidth="1"/>
    <col min="8" max="8" width="1.44140625" customWidth="1"/>
    <col min="9" max="9" width="15.6640625" customWidth="1"/>
    <col min="10" max="10" width="1.88671875" customWidth="1"/>
    <col min="11" max="11" width="16.109375" customWidth="1"/>
    <col min="12" max="12" width="1.44140625" customWidth="1"/>
    <col min="13" max="13" width="11.6640625" style="2" customWidth="1"/>
    <col min="14" max="14" width="2" customWidth="1"/>
    <col min="15" max="15" width="11.6640625" style="2" customWidth="1"/>
    <col min="16" max="16" width="1.44140625" customWidth="1"/>
    <col min="17" max="17" width="11.6640625" style="2" customWidth="1"/>
    <col min="18" max="18" width="1.44140625" customWidth="1"/>
    <col min="19" max="19" width="26" style="2" customWidth="1"/>
    <col min="20" max="20" width="1.44140625" customWidth="1"/>
    <col min="21" max="21" width="21.44140625" style="2" customWidth="1"/>
    <col min="22" max="22" width="20" customWidth="1"/>
    <col min="23" max="23" width="1.5546875" customWidth="1"/>
    <col min="24" max="24" width="11.6640625" customWidth="1"/>
  </cols>
  <sheetData>
    <row r="1" spans="1:22" ht="20.100000000000001" customHeight="1" x14ac:dyDescent="0.3">
      <c r="A1" s="11"/>
      <c r="B1" s="63" t="s">
        <v>62</v>
      </c>
      <c r="C1" s="63"/>
      <c r="D1" s="63"/>
      <c r="E1" s="63"/>
      <c r="F1" s="63"/>
      <c r="G1" s="63"/>
      <c r="H1" s="63"/>
      <c r="I1" s="63"/>
      <c r="J1" s="63"/>
      <c r="K1" s="63"/>
      <c r="L1" s="11"/>
      <c r="N1" s="11"/>
      <c r="O1" s="72" t="s">
        <v>41</v>
      </c>
      <c r="P1" s="72"/>
      <c r="Q1" s="72"/>
      <c r="R1" s="72"/>
      <c r="S1" s="72"/>
      <c r="T1" s="72"/>
      <c r="U1" s="72"/>
    </row>
    <row r="2" spans="1:22" ht="8.25" customHeight="1" x14ac:dyDescent="0.3"/>
    <row r="3" spans="1:22" ht="18" customHeight="1" x14ac:dyDescent="0.3">
      <c r="A3" s="4"/>
      <c r="C3" s="4" t="s">
        <v>63</v>
      </c>
      <c r="F3" s="66" t="s">
        <v>64</v>
      </c>
      <c r="G3" s="66"/>
      <c r="H3" s="66"/>
      <c r="K3" s="4" t="s">
        <v>65</v>
      </c>
      <c r="L3" s="4"/>
      <c r="M3" s="36" t="s">
        <v>44</v>
      </c>
      <c r="N3" s="4"/>
      <c r="O3" s="2" t="s">
        <v>49</v>
      </c>
      <c r="P3" s="4"/>
      <c r="R3" s="4"/>
      <c r="T3" s="4"/>
    </row>
    <row r="4" spans="1:22" ht="6.75" customHeight="1" x14ac:dyDescent="0.3">
      <c r="A4" s="2"/>
      <c r="B4" s="2"/>
    </row>
    <row r="5" spans="1:22" ht="18" customHeight="1" x14ac:dyDescent="0.3">
      <c r="A5" s="3"/>
      <c r="B5" s="3"/>
      <c r="D5" s="2" t="s">
        <v>24</v>
      </c>
      <c r="E5" s="3">
        <v>45145</v>
      </c>
      <c r="G5" s="1" t="s">
        <v>0</v>
      </c>
      <c r="H5" s="7"/>
      <c r="I5" s="3">
        <v>45139</v>
      </c>
      <c r="K5" s="6" t="str">
        <f ca="1">J6&amp;" days to go!"</f>
        <v>125 days to go!</v>
      </c>
      <c r="L5" s="7"/>
      <c r="M5" s="36" t="s">
        <v>44</v>
      </c>
      <c r="N5" s="7"/>
      <c r="O5" s="2" t="s">
        <v>40</v>
      </c>
      <c r="P5" s="7"/>
      <c r="R5" s="7"/>
      <c r="T5" s="7"/>
    </row>
    <row r="6" spans="1:22" ht="7.5" customHeight="1" x14ac:dyDescent="0.3">
      <c r="A6" s="2"/>
      <c r="B6" s="2"/>
      <c r="D6" s="23">
        <v>1125</v>
      </c>
      <c r="E6" s="23">
        <v>1625</v>
      </c>
      <c r="F6" s="23">
        <v>2000</v>
      </c>
      <c r="H6" s="7"/>
      <c r="I6" s="24">
        <f ca="1">TODAY()</f>
        <v>45014</v>
      </c>
      <c r="J6" s="25">
        <f ca="1">I5-I6</f>
        <v>125</v>
      </c>
      <c r="L6" s="7"/>
      <c r="N6" s="7"/>
      <c r="P6" s="7"/>
      <c r="R6" s="7"/>
      <c r="T6" s="7"/>
    </row>
    <row r="7" spans="1:22" ht="18" customHeight="1" x14ac:dyDescent="0.3">
      <c r="A7" s="2"/>
      <c r="B7" s="2"/>
      <c r="D7" s="23"/>
      <c r="E7" s="23"/>
      <c r="H7" s="7"/>
      <c r="I7" s="24"/>
      <c r="J7" s="25"/>
      <c r="L7" s="7"/>
      <c r="M7" s="36" t="s">
        <v>44</v>
      </c>
      <c r="N7" s="7"/>
      <c r="O7" s="2" t="s">
        <v>43</v>
      </c>
      <c r="P7" s="7"/>
      <c r="R7" s="7"/>
      <c r="T7" s="7"/>
    </row>
    <row r="8" spans="1:22" ht="7.5" customHeight="1" x14ac:dyDescent="0.3">
      <c r="A8" s="2"/>
      <c r="B8" s="2"/>
      <c r="D8" s="23"/>
      <c r="E8" s="23"/>
      <c r="H8" s="7"/>
      <c r="I8" s="24"/>
      <c r="J8" s="25"/>
      <c r="L8" s="7"/>
      <c r="M8" s="36"/>
      <c r="N8" s="7"/>
      <c r="P8" s="7"/>
      <c r="R8" s="7"/>
      <c r="T8" s="7"/>
    </row>
    <row r="9" spans="1:22" ht="18" customHeight="1" x14ac:dyDescent="0.3">
      <c r="A9" s="6"/>
      <c r="B9" s="6"/>
      <c r="C9" s="67" t="s">
        <v>1</v>
      </c>
      <c r="D9" s="67"/>
      <c r="E9" s="67"/>
      <c r="I9" s="67" t="s">
        <v>2</v>
      </c>
      <c r="J9" s="67"/>
      <c r="K9" s="67"/>
      <c r="M9" s="36" t="s">
        <v>44</v>
      </c>
      <c r="O9" s="2" t="s">
        <v>47</v>
      </c>
    </row>
    <row r="10" spans="1:22" ht="20.100000000000001" customHeight="1" x14ac:dyDescent="0.3">
      <c r="A10" s="2"/>
      <c r="B10" s="2"/>
      <c r="C10" s="65"/>
      <c r="D10" s="65"/>
      <c r="E10" s="65"/>
      <c r="F10" s="65"/>
      <c r="G10" s="65"/>
      <c r="I10" s="65"/>
      <c r="J10" s="65"/>
      <c r="K10" s="65"/>
      <c r="M10" s="36" t="s">
        <v>44</v>
      </c>
      <c r="O10" s="2" t="s">
        <v>48</v>
      </c>
      <c r="S10" s="28"/>
    </row>
    <row r="11" spans="1:22" ht="7.5" customHeight="1" x14ac:dyDescent="0.3">
      <c r="A11" s="2"/>
      <c r="B11" s="2"/>
      <c r="K11" s="6"/>
    </row>
    <row r="12" spans="1:22" ht="12" customHeight="1" x14ac:dyDescent="0.3">
      <c r="A12" s="5"/>
      <c r="G12" s="17" t="s">
        <v>25</v>
      </c>
      <c r="H12" s="13"/>
      <c r="I12" s="5"/>
      <c r="J12" s="13"/>
      <c r="K12" s="17" t="s">
        <v>26</v>
      </c>
      <c r="L12" s="13"/>
      <c r="M12" s="16" t="str">
        <f>IF($K$13="No","Sex","")</f>
        <v/>
      </c>
      <c r="N12" s="13"/>
      <c r="O12" s="16" t="str">
        <f>IF($K$13="No","Handicap","")</f>
        <v/>
      </c>
      <c r="P12" s="13"/>
      <c r="Q12" s="16" t="str">
        <f>IF(M13="Male","",IF($K$13="No","Ladies H/Cap",""))</f>
        <v/>
      </c>
      <c r="R12" s="13"/>
      <c r="S12" s="16" t="str">
        <f>IF($K$13="No","Email Address","")</f>
        <v/>
      </c>
      <c r="T12" s="13"/>
      <c r="U12" s="16" t="str">
        <f>IF($K$13="No","Mobile Number","")</f>
        <v/>
      </c>
    </row>
    <row r="13" spans="1:22" ht="20.100000000000001" customHeight="1" x14ac:dyDescent="0.3">
      <c r="A13" s="12"/>
      <c r="B13" s="4" t="s">
        <v>3</v>
      </c>
      <c r="C13" s="65"/>
      <c r="D13" s="65"/>
      <c r="E13" s="65"/>
      <c r="G13" s="15"/>
      <c r="I13" s="23" t="str">
        <f>IF(G13="","",IF(G13="Yes",1,0))</f>
        <v/>
      </c>
      <c r="K13" s="15"/>
      <c r="L13" s="25" t="b">
        <f>IF(M12="Sex",IF(M13="Male",1,IF(M13="Female",1)))</f>
        <v>0</v>
      </c>
      <c r="M13" s="15"/>
      <c r="N13" s="25" t="b">
        <f>IF(O12="Handicap",IF(O13&lt;&gt;"",1))</f>
        <v>0</v>
      </c>
      <c r="O13" s="15"/>
      <c r="P13" s="25" t="b">
        <f>IF(Q12="Ladies H/Cap",IF(Q13&lt;&gt;"",1))</f>
        <v>0</v>
      </c>
      <c r="Q13" s="15"/>
      <c r="R13" s="25" t="b">
        <f>IF(S12="Email Address",IF(S13&lt;&gt;"",1))</f>
        <v>0</v>
      </c>
      <c r="S13" s="27"/>
      <c r="T13" s="25" t="b">
        <f>IF(U12="Mobile Number",IF(U13&lt;&gt;"",1))</f>
        <v>0</v>
      </c>
      <c r="U13" s="32"/>
      <c r="V13" s="37" t="str">
        <f>IF(S13="","",C13)</f>
        <v/>
      </c>
    </row>
    <row r="14" spans="1:22" ht="11.25" customHeight="1" x14ac:dyDescent="0.3">
      <c r="A14" s="2"/>
      <c r="B14" s="2"/>
      <c r="I14" s="23"/>
      <c r="K14" s="6"/>
      <c r="L14" s="25"/>
      <c r="M14" s="16" t="str">
        <f>IF($K$15="No","Sex","")</f>
        <v/>
      </c>
      <c r="N14" s="25"/>
      <c r="O14" s="16" t="str">
        <f>IF($K$15="No","Handicap","")</f>
        <v/>
      </c>
      <c r="P14" s="25"/>
      <c r="Q14" s="16" t="str">
        <f>IF(M15="Male","",IF($K$15="No","Ladies H/Cap",""))</f>
        <v/>
      </c>
      <c r="R14" s="25"/>
      <c r="S14" s="16" t="str">
        <f>IF($K$15="No","Email Address","")</f>
        <v/>
      </c>
      <c r="T14" s="25"/>
      <c r="U14" s="16" t="str">
        <f>IF($K$15="No","Mobile Number","")</f>
        <v/>
      </c>
    </row>
    <row r="15" spans="1:22" ht="20.100000000000001" customHeight="1" x14ac:dyDescent="0.3">
      <c r="A15" s="5"/>
      <c r="B15" s="4" t="s">
        <v>4</v>
      </c>
      <c r="C15" s="65"/>
      <c r="D15" s="65"/>
      <c r="E15" s="65"/>
      <c r="G15" s="15"/>
      <c r="H15" s="13"/>
      <c r="I15" s="23" t="str">
        <f>IF(G15="","",IF(G15="Yes",1,0))</f>
        <v/>
      </c>
      <c r="J15" s="13"/>
      <c r="K15" s="15"/>
      <c r="L15" s="25" t="b">
        <f>IF(M14="Sex",IF(M15="Male",1,IF(M15="Female",1)))</f>
        <v>0</v>
      </c>
      <c r="M15" s="15"/>
      <c r="N15" s="25" t="b">
        <f>IF(O14="Handicap",IF(O15&lt;&gt;"",1))</f>
        <v>0</v>
      </c>
      <c r="O15" s="15"/>
      <c r="P15" s="25" t="b">
        <f>IF(Q14="Ladies H/Cap",IF(Q15&lt;&gt;"",1))</f>
        <v>0</v>
      </c>
      <c r="Q15" s="15"/>
      <c r="R15" s="25" t="b">
        <f>IF(S14="Email Address",IF(S15&lt;&gt;"",1))</f>
        <v>0</v>
      </c>
      <c r="S15" s="27"/>
      <c r="T15" s="25" t="b">
        <f>IF(U14="Mobile Number",IF(U15&lt;&gt;"",1))</f>
        <v>0</v>
      </c>
      <c r="U15" s="32"/>
      <c r="V15" s="37" t="str">
        <f>IF(S15="","",C15)</f>
        <v/>
      </c>
    </row>
    <row r="16" spans="1:22" ht="11.25" customHeight="1" x14ac:dyDescent="0.3">
      <c r="A16" s="2"/>
      <c r="B16" s="2"/>
      <c r="I16" s="23"/>
      <c r="K16" s="6"/>
      <c r="L16" s="25"/>
      <c r="M16" s="16" t="str">
        <f>IF($K$17="No","Sex","")</f>
        <v/>
      </c>
      <c r="N16" s="25"/>
      <c r="O16" s="16" t="str">
        <f>IF($K$17="No","Handicap","")</f>
        <v/>
      </c>
      <c r="P16" s="25"/>
      <c r="Q16" s="16" t="str">
        <f>IF(M17="Male","",IF($K$17="No","Ladies H/Cap",""))</f>
        <v/>
      </c>
      <c r="R16" s="25"/>
      <c r="S16" s="16" t="str">
        <f>IF($K$17="No","Email Address","")</f>
        <v/>
      </c>
      <c r="T16" s="25"/>
      <c r="U16" s="16" t="str">
        <f>IF($K$17="No","Mobile Number","")</f>
        <v/>
      </c>
    </row>
    <row r="17" spans="1:23" ht="20.100000000000001" customHeight="1" x14ac:dyDescent="0.3">
      <c r="A17" s="5"/>
      <c r="B17" s="4" t="s">
        <v>5</v>
      </c>
      <c r="C17" s="65"/>
      <c r="D17" s="65"/>
      <c r="E17" s="65"/>
      <c r="G17" s="15"/>
      <c r="H17" s="13"/>
      <c r="I17" s="23" t="str">
        <f>IF(G17="","",IF(G17="Yes",1,0))</f>
        <v/>
      </c>
      <c r="J17" s="13"/>
      <c r="K17" s="15"/>
      <c r="L17" s="25" t="b">
        <f>IF(M16="Sex",IF(M17="Male",1,IF(M17="Female",1)))</f>
        <v>0</v>
      </c>
      <c r="M17" s="15"/>
      <c r="N17" s="25" t="b">
        <f>IF(O16="Handicap",IF(O17&lt;&gt;"",1))</f>
        <v>0</v>
      </c>
      <c r="O17" s="15"/>
      <c r="P17" s="25" t="b">
        <f>IF(Q16="Ladies H/Cap",IF(Q17&lt;&gt;"",1))</f>
        <v>0</v>
      </c>
      <c r="Q17" s="15"/>
      <c r="R17" s="25" t="b">
        <f>IF(S16="Email Address",IF(S17&lt;&gt;"",1))</f>
        <v>0</v>
      </c>
      <c r="S17" s="27"/>
      <c r="T17" s="25" t="b">
        <f>IF(U16="Mobile Number",IF(U17&lt;&gt;"",1))</f>
        <v>0</v>
      </c>
      <c r="U17" s="32"/>
      <c r="V17" s="37" t="str">
        <f>IF(S17="","",C17)</f>
        <v/>
      </c>
    </row>
    <row r="18" spans="1:23" ht="11.25" customHeight="1" x14ac:dyDescent="0.3">
      <c r="A18" s="2"/>
      <c r="B18" s="2"/>
      <c r="I18" s="23"/>
      <c r="K18" s="6"/>
      <c r="L18" s="25"/>
      <c r="M18" s="16" t="str">
        <f>IF($K$19="No","Sex","")</f>
        <v/>
      </c>
      <c r="N18" s="25"/>
      <c r="O18" s="16" t="str">
        <f>IF($K$19="No","Handicap","")</f>
        <v/>
      </c>
      <c r="P18" s="25"/>
      <c r="Q18" s="16" t="str">
        <f>IF(M19="Male","",IF($K$19="No","Ladies H/Cap",""))</f>
        <v/>
      </c>
      <c r="R18" s="25"/>
      <c r="S18" s="16" t="str">
        <f>IF($K$19="No","Email Address","")</f>
        <v/>
      </c>
      <c r="T18" s="25"/>
      <c r="U18" s="16" t="str">
        <f>IF($K$19="No","Mobile Number","")</f>
        <v/>
      </c>
    </row>
    <row r="19" spans="1:23" ht="20.100000000000001" customHeight="1" x14ac:dyDescent="0.3">
      <c r="A19" s="5"/>
      <c r="B19" s="4" t="s">
        <v>6</v>
      </c>
      <c r="C19" s="65"/>
      <c r="D19" s="65"/>
      <c r="E19" s="65"/>
      <c r="F19" s="13"/>
      <c r="G19" s="15"/>
      <c r="H19" s="13"/>
      <c r="I19" s="23" t="str">
        <f>IF(G19="","",IF(G19="Yes",1,0))</f>
        <v/>
      </c>
      <c r="J19" s="13"/>
      <c r="K19" s="15"/>
      <c r="L19" s="25" t="b">
        <f>IF(M18="Sex",IF(M19="Male",1,IF(M19="Female",1)))</f>
        <v>0</v>
      </c>
      <c r="M19" s="15"/>
      <c r="N19" s="25" t="b">
        <f>IF(O18="Handicap",IF(O19&lt;&gt;"",1))</f>
        <v>0</v>
      </c>
      <c r="O19" s="15"/>
      <c r="P19" s="25" t="b">
        <f>IF(Q18="Ladies H/Cap",IF(Q19&lt;&gt;"",1))</f>
        <v>0</v>
      </c>
      <c r="Q19" s="15"/>
      <c r="R19" s="25" t="b">
        <f>IF(S18="Email Address",IF(S19&lt;&gt;"",1))</f>
        <v>0</v>
      </c>
      <c r="S19" s="27"/>
      <c r="T19" s="25" t="b">
        <f>IF(U18="Mobile Number",IF(U19&lt;&gt;"",1))</f>
        <v>0</v>
      </c>
      <c r="U19" s="32"/>
      <c r="V19" s="37" t="str">
        <f>IF(S19="","",C19)</f>
        <v/>
      </c>
    </row>
    <row r="20" spans="1:23" ht="6" customHeight="1" x14ac:dyDescent="0.3">
      <c r="A20" s="5"/>
      <c r="B20" s="5"/>
      <c r="I20" s="23"/>
      <c r="M20" s="26" t="b">
        <f>IF(M18="Sex",IF(M19="Male",1,IF(M19="Female",1,"")))</f>
        <v>0</v>
      </c>
    </row>
    <row r="21" spans="1:23" ht="20.100000000000001" customHeight="1" x14ac:dyDescent="0.3">
      <c r="A21" s="5"/>
      <c r="B21" s="5"/>
      <c r="C21" s="6" t="s">
        <v>50</v>
      </c>
      <c r="G21" s="30"/>
      <c r="H21" s="31"/>
      <c r="I21" s="23">
        <f>SUM(I13:I19)</f>
        <v>0</v>
      </c>
      <c r="K21" s="7"/>
    </row>
    <row r="22" spans="1:23" ht="20.100000000000001" customHeight="1" x14ac:dyDescent="0.3">
      <c r="A22" s="5"/>
      <c r="B22" s="5"/>
      <c r="C22" s="39" t="s">
        <v>51</v>
      </c>
      <c r="D22" s="6"/>
      <c r="E22" s="6"/>
      <c r="I22" s="45" t="str">
        <f>IF(I21=0,"Non-Member Team",IF(I21&lt;3,"1 or 2 Members",IF(I21&gt;2,"3 or 4 Members")))</f>
        <v>Non-Member Team</v>
      </c>
      <c r="K22" s="13" t="s">
        <v>56</v>
      </c>
      <c r="L22" s="5"/>
      <c r="N22" s="5"/>
      <c r="O22" s="2" t="s">
        <v>38</v>
      </c>
      <c r="R22" s="5"/>
      <c r="T22" s="5"/>
    </row>
    <row r="23" spans="1:23" ht="20.100000000000001" customHeight="1" x14ac:dyDescent="0.3">
      <c r="A23" s="5"/>
      <c r="B23" s="5"/>
      <c r="C23" s="68"/>
      <c r="D23" s="69"/>
      <c r="E23" s="69"/>
      <c r="F23" s="69"/>
      <c r="G23" s="70"/>
      <c r="H23" s="14"/>
      <c r="I23" s="41">
        <f>IF(I21=0,F6,IF(I21&gt;2,D6,IF(I21&lt;3,E6,)))</f>
        <v>2000</v>
      </c>
      <c r="J23" s="2"/>
      <c r="K23" s="10" t="s">
        <v>66</v>
      </c>
      <c r="O23" s="73"/>
      <c r="P23" s="74"/>
      <c r="Q23" s="74"/>
      <c r="R23" s="74"/>
      <c r="S23" s="74"/>
      <c r="T23" s="74"/>
      <c r="U23" s="74"/>
      <c r="V23" s="75"/>
    </row>
    <row r="24" spans="1:23" ht="20.100000000000001" customHeight="1" x14ac:dyDescent="0.3">
      <c r="A24" s="5"/>
      <c r="B24" s="5"/>
      <c r="C24" s="64" t="s">
        <v>52</v>
      </c>
      <c r="D24" s="64"/>
      <c r="E24" s="64"/>
      <c r="F24" s="10"/>
      <c r="H24" s="10"/>
      <c r="I24" s="14" t="s">
        <v>57</v>
      </c>
      <c r="J24" s="14"/>
      <c r="K24" s="14"/>
      <c r="O24" s="76"/>
      <c r="P24" s="77"/>
      <c r="Q24" s="77"/>
      <c r="R24" s="77"/>
      <c r="S24" s="77"/>
      <c r="T24" s="77"/>
      <c r="U24" s="77"/>
      <c r="V24" s="78"/>
    </row>
    <row r="25" spans="1:23" ht="20.100000000000001" customHeight="1" x14ac:dyDescent="0.3">
      <c r="A25" s="5"/>
      <c r="B25" s="5"/>
      <c r="C25" s="46"/>
      <c r="D25" s="47" t="s">
        <v>54</v>
      </c>
      <c r="E25" s="48">
        <f>D6</f>
        <v>1125</v>
      </c>
      <c r="F25" s="49" t="s">
        <v>58</v>
      </c>
      <c r="G25" s="50" t="s">
        <v>58</v>
      </c>
      <c r="H25" s="51" t="s">
        <v>59</v>
      </c>
      <c r="I25" s="52"/>
      <c r="J25" s="51"/>
      <c r="K25" s="53"/>
      <c r="O25" s="76"/>
      <c r="P25" s="77"/>
      <c r="Q25" s="77"/>
      <c r="R25" s="77"/>
      <c r="S25" s="77"/>
      <c r="T25" s="77"/>
      <c r="U25" s="77"/>
      <c r="V25" s="78"/>
    </row>
    <row r="26" spans="1:23" ht="20.100000000000001" customHeight="1" x14ac:dyDescent="0.3">
      <c r="A26" s="5"/>
      <c r="B26" s="5"/>
      <c r="C26" s="54"/>
      <c r="D26" s="55" t="s">
        <v>53</v>
      </c>
      <c r="E26" s="56">
        <f>E6</f>
        <v>1625</v>
      </c>
      <c r="F26" s="10" t="s">
        <v>58</v>
      </c>
      <c r="G26" s="10"/>
      <c r="H26" s="14" t="s">
        <v>60</v>
      </c>
      <c r="J26" s="14"/>
      <c r="K26" s="44">
        <v>50</v>
      </c>
      <c r="O26" s="76"/>
      <c r="P26" s="77"/>
      <c r="Q26" s="77"/>
      <c r="R26" s="77"/>
      <c r="S26" s="77"/>
      <c r="T26" s="77"/>
      <c r="U26" s="77"/>
      <c r="V26" s="78"/>
    </row>
    <row r="27" spans="1:23" ht="20.100000000000001" customHeight="1" x14ac:dyDescent="0.3">
      <c r="A27" s="5"/>
      <c r="B27" s="5"/>
      <c r="C27" s="57"/>
      <c r="D27" s="58" t="s">
        <v>55</v>
      </c>
      <c r="E27" s="59">
        <f>F6</f>
        <v>2000</v>
      </c>
      <c r="F27" s="60" t="s">
        <v>58</v>
      </c>
      <c r="G27" s="61"/>
      <c r="H27" s="42" t="s">
        <v>61</v>
      </c>
      <c r="I27" s="62"/>
      <c r="J27" s="42"/>
      <c r="K27" s="43"/>
      <c r="O27" s="76"/>
      <c r="P27" s="77"/>
      <c r="Q27" s="77"/>
      <c r="R27" s="77"/>
      <c r="S27" s="77"/>
      <c r="T27" s="77"/>
      <c r="U27" s="77"/>
      <c r="V27" s="78"/>
    </row>
    <row r="28" spans="1:23" ht="18" customHeight="1" x14ac:dyDescent="0.3">
      <c r="A28" s="5"/>
      <c r="B28" s="5"/>
      <c r="C28" s="14"/>
      <c r="D28" s="14"/>
      <c r="E28" s="14"/>
      <c r="F28" s="14"/>
      <c r="G28" s="14"/>
      <c r="H28" s="14"/>
      <c r="I28" s="14"/>
      <c r="J28" s="14"/>
      <c r="K28" s="5"/>
      <c r="O28" s="76"/>
      <c r="P28" s="77"/>
      <c r="Q28" s="77"/>
      <c r="R28" s="77"/>
      <c r="S28" s="77"/>
      <c r="T28" s="77"/>
      <c r="U28" s="77"/>
      <c r="V28" s="78"/>
    </row>
    <row r="29" spans="1:23" ht="18.75" customHeight="1" x14ac:dyDescent="0.3">
      <c r="A29" s="5"/>
      <c r="I29" s="1" t="s">
        <v>42</v>
      </c>
      <c r="K29" s="10" t="str">
        <f>IF(C53=0,"",1-C53)</f>
        <v/>
      </c>
      <c r="O29" s="79"/>
      <c r="P29" s="80"/>
      <c r="Q29" s="80"/>
      <c r="R29" s="80"/>
      <c r="S29" s="80"/>
      <c r="T29" s="80"/>
      <c r="U29" s="80"/>
      <c r="V29" s="81"/>
    </row>
    <row r="30" spans="1:23" ht="15" customHeight="1" x14ac:dyDescent="0.3">
      <c r="A30" s="5"/>
      <c r="B30" s="2"/>
      <c r="K30" s="5" t="str">
        <f>IF(K29="","","Availability")</f>
        <v/>
      </c>
    </row>
    <row r="31" spans="1:23" ht="33" customHeight="1" x14ac:dyDescent="0.3">
      <c r="A31" s="2"/>
      <c r="B31" s="2"/>
      <c r="C31" s="19" t="s">
        <v>29</v>
      </c>
      <c r="D31" s="19" t="s">
        <v>37</v>
      </c>
      <c r="E31" s="20" t="str">
        <f>IF(C13="","TBC",C13)</f>
        <v>TBC</v>
      </c>
      <c r="F31" s="20"/>
      <c r="G31" s="20" t="str">
        <f>IF(C15="","TBC",C15)</f>
        <v>TBC</v>
      </c>
      <c r="H31" s="20"/>
      <c r="I31" s="20" t="str">
        <f>IF(C17="","TBC",C17)</f>
        <v>TBC</v>
      </c>
      <c r="J31" s="20"/>
      <c r="K31" s="20" t="str">
        <f>IF(C19="","TBC",C19)</f>
        <v>TBC</v>
      </c>
      <c r="L31" s="9"/>
      <c r="M31" s="21" t="s">
        <v>9</v>
      </c>
      <c r="N31" s="9"/>
      <c r="O31" s="82" t="s">
        <v>39</v>
      </c>
      <c r="P31" s="82"/>
      <c r="Q31" s="82"/>
      <c r="R31" s="82"/>
      <c r="S31" s="82"/>
      <c r="T31" s="82"/>
      <c r="U31" s="82"/>
      <c r="V31" s="82"/>
    </row>
    <row r="32" spans="1:23" ht="20.100000000000001" customHeight="1" x14ac:dyDescent="0.3">
      <c r="A32" s="22">
        <f>IF(B32=TRUE,1,0)</f>
        <v>0</v>
      </c>
      <c r="B32" s="22" t="b">
        <f t="shared" ref="B32:B52" si="0">ISNUMBER(SEARCH($M$31,L32))</f>
        <v>0</v>
      </c>
      <c r="C32" s="40">
        <v>45145</v>
      </c>
      <c r="D32" s="34"/>
      <c r="E32" s="18"/>
      <c r="F32" s="8"/>
      <c r="G32" s="18"/>
      <c r="H32" s="8"/>
      <c r="I32" s="18"/>
      <c r="J32" s="8"/>
      <c r="K32" s="18"/>
      <c r="L32" s="22" t="str">
        <f t="shared" ref="L32:L52" si="1">E32&amp;" "&amp;G32&amp;" "&amp;I32&amp;" "&amp;K32</f>
        <v xml:space="preserve">   </v>
      </c>
      <c r="M32" s="1">
        <v>1</v>
      </c>
      <c r="N32" s="38" t="s">
        <v>45</v>
      </c>
      <c r="O32" s="71" t="s">
        <v>46</v>
      </c>
      <c r="P32" s="71"/>
      <c r="Q32" s="71"/>
      <c r="R32" s="71"/>
      <c r="S32" s="71"/>
      <c r="T32" s="71"/>
      <c r="U32" s="71"/>
      <c r="V32" s="71"/>
      <c r="W32" s="35"/>
    </row>
    <row r="33" spans="1:23" ht="20.100000000000001" customHeight="1" x14ac:dyDescent="0.3">
      <c r="A33" s="22">
        <f t="shared" ref="A33:A42" si="2">IF(B33=TRUE,1,0)</f>
        <v>0</v>
      </c>
      <c r="B33" s="22" t="b">
        <f t="shared" si="0"/>
        <v>0</v>
      </c>
      <c r="C33" s="40">
        <v>45146</v>
      </c>
      <c r="D33" s="34"/>
      <c r="E33" s="18"/>
      <c r="F33" s="8"/>
      <c r="G33" s="18"/>
      <c r="H33" s="8"/>
      <c r="I33" s="18"/>
      <c r="J33" s="8"/>
      <c r="K33" s="18"/>
      <c r="L33" s="22" t="str">
        <f t="shared" si="1"/>
        <v xml:space="preserve">   </v>
      </c>
      <c r="M33" s="1"/>
      <c r="N33" s="38"/>
      <c r="O33" s="71"/>
      <c r="P33" s="71"/>
      <c r="Q33" s="71"/>
      <c r="R33" s="71"/>
      <c r="S33" s="71"/>
      <c r="T33" s="71"/>
      <c r="U33" s="71"/>
      <c r="V33" s="71"/>
      <c r="W33" s="35"/>
    </row>
    <row r="34" spans="1:23" ht="20.100000000000001" customHeight="1" x14ac:dyDescent="0.3">
      <c r="A34" s="22">
        <f t="shared" si="2"/>
        <v>0</v>
      </c>
      <c r="B34" s="22" t="b">
        <f t="shared" si="0"/>
        <v>0</v>
      </c>
      <c r="C34" s="40">
        <v>45147</v>
      </c>
      <c r="D34" s="34"/>
      <c r="E34" s="18"/>
      <c r="F34" s="8"/>
      <c r="G34" s="18"/>
      <c r="H34" s="8"/>
      <c r="I34" s="18"/>
      <c r="J34" s="8"/>
      <c r="K34" s="18"/>
      <c r="L34" s="22" t="str">
        <f t="shared" si="1"/>
        <v xml:space="preserve">   </v>
      </c>
      <c r="M34" s="1">
        <v>2</v>
      </c>
      <c r="N34" s="38" t="s">
        <v>45</v>
      </c>
      <c r="O34" s="71" t="s">
        <v>69</v>
      </c>
      <c r="P34" s="71"/>
      <c r="Q34" s="71"/>
      <c r="R34" s="71"/>
      <c r="S34" s="71"/>
      <c r="T34" s="71"/>
      <c r="U34" s="71"/>
      <c r="V34" s="71"/>
      <c r="W34" s="35"/>
    </row>
    <row r="35" spans="1:23" ht="20.100000000000001" customHeight="1" x14ac:dyDescent="0.3">
      <c r="A35" s="22">
        <f t="shared" si="2"/>
        <v>0</v>
      </c>
      <c r="B35" s="22" t="b">
        <f t="shared" si="0"/>
        <v>0</v>
      </c>
      <c r="C35" s="40">
        <v>45148</v>
      </c>
      <c r="D35" s="34"/>
      <c r="E35" s="18"/>
      <c r="F35" s="8"/>
      <c r="G35" s="18"/>
      <c r="H35" s="8"/>
      <c r="I35" s="18"/>
      <c r="J35" s="8"/>
      <c r="K35" s="18"/>
      <c r="L35" s="22" t="str">
        <f t="shared" si="1"/>
        <v xml:space="preserve">   </v>
      </c>
      <c r="M35" s="1"/>
      <c r="N35" s="38"/>
      <c r="O35" s="71"/>
      <c r="P35" s="71"/>
      <c r="Q35" s="71"/>
      <c r="R35" s="71"/>
      <c r="S35" s="71"/>
      <c r="T35" s="71"/>
      <c r="U35" s="71"/>
      <c r="V35" s="71"/>
      <c r="W35" s="35"/>
    </row>
    <row r="36" spans="1:23" ht="20.100000000000001" customHeight="1" x14ac:dyDescent="0.3">
      <c r="A36" s="22">
        <f t="shared" si="2"/>
        <v>0</v>
      </c>
      <c r="B36" s="22" t="b">
        <f t="shared" si="0"/>
        <v>0</v>
      </c>
      <c r="C36" s="40">
        <v>45149</v>
      </c>
      <c r="D36" s="34"/>
      <c r="E36" s="18"/>
      <c r="F36" s="8"/>
      <c r="G36" s="18"/>
      <c r="H36" s="8"/>
      <c r="I36" s="18"/>
      <c r="J36" s="8"/>
      <c r="K36" s="18"/>
      <c r="L36" s="22" t="str">
        <f t="shared" si="1"/>
        <v xml:space="preserve">   </v>
      </c>
      <c r="M36" s="1">
        <v>3</v>
      </c>
      <c r="N36" s="38" t="s">
        <v>45</v>
      </c>
      <c r="O36" s="71" t="s">
        <v>70</v>
      </c>
      <c r="P36" s="71"/>
      <c r="Q36" s="71"/>
      <c r="R36" s="71"/>
      <c r="S36" s="71"/>
      <c r="T36" s="71"/>
      <c r="U36" s="71"/>
      <c r="V36" s="71"/>
      <c r="W36" s="35"/>
    </row>
    <row r="37" spans="1:23" ht="20.100000000000001" customHeight="1" x14ac:dyDescent="0.3">
      <c r="A37" s="22">
        <f t="shared" si="2"/>
        <v>0</v>
      </c>
      <c r="B37" s="22" t="b">
        <f t="shared" si="0"/>
        <v>0</v>
      </c>
      <c r="C37" s="40">
        <v>45150</v>
      </c>
      <c r="D37" s="34"/>
      <c r="E37" s="18"/>
      <c r="F37" s="8"/>
      <c r="G37" s="18"/>
      <c r="H37" s="8"/>
      <c r="I37" s="18"/>
      <c r="J37" s="8"/>
      <c r="K37" s="18"/>
      <c r="L37" s="22" t="str">
        <f t="shared" si="1"/>
        <v xml:space="preserve">   </v>
      </c>
      <c r="M37" s="1"/>
      <c r="N37" s="38"/>
      <c r="O37" s="71"/>
      <c r="P37" s="71"/>
      <c r="Q37" s="71"/>
      <c r="R37" s="71"/>
      <c r="S37" s="71"/>
      <c r="T37" s="71"/>
      <c r="U37" s="71"/>
      <c r="V37" s="71"/>
      <c r="W37" s="35"/>
    </row>
    <row r="38" spans="1:23" ht="20.100000000000001" customHeight="1" x14ac:dyDescent="0.3">
      <c r="A38" s="22">
        <f t="shared" si="2"/>
        <v>0</v>
      </c>
      <c r="B38" s="22" t="b">
        <f t="shared" si="0"/>
        <v>0</v>
      </c>
      <c r="C38" s="40">
        <v>45151</v>
      </c>
      <c r="D38" s="34"/>
      <c r="E38" s="18"/>
      <c r="F38" s="8"/>
      <c r="G38" s="18"/>
      <c r="H38" s="8"/>
      <c r="I38" s="18"/>
      <c r="J38" s="8"/>
      <c r="K38" s="18"/>
      <c r="L38" s="22" t="str">
        <f t="shared" si="1"/>
        <v xml:space="preserve">   </v>
      </c>
      <c r="M38" s="1">
        <v>4</v>
      </c>
      <c r="N38" s="38" t="s">
        <v>45</v>
      </c>
      <c r="O38" s="71" t="s">
        <v>71</v>
      </c>
      <c r="P38" s="71"/>
      <c r="Q38" s="71"/>
      <c r="R38" s="71"/>
      <c r="S38" s="71"/>
      <c r="T38" s="71"/>
      <c r="U38" s="71"/>
      <c r="V38" s="71"/>
      <c r="W38" s="35"/>
    </row>
    <row r="39" spans="1:23" ht="20.100000000000001" customHeight="1" x14ac:dyDescent="0.3">
      <c r="A39" s="22">
        <f t="shared" si="2"/>
        <v>0</v>
      </c>
      <c r="B39" s="22" t="b">
        <f t="shared" si="0"/>
        <v>0</v>
      </c>
      <c r="C39" s="40">
        <v>45152</v>
      </c>
      <c r="D39" s="34"/>
      <c r="E39" s="18"/>
      <c r="F39" s="8"/>
      <c r="G39" s="18"/>
      <c r="H39" s="8"/>
      <c r="I39" s="18"/>
      <c r="J39" s="8"/>
      <c r="K39" s="18"/>
      <c r="L39" s="22" t="str">
        <f t="shared" si="1"/>
        <v xml:space="preserve">   </v>
      </c>
      <c r="M39" s="1"/>
      <c r="N39" s="38"/>
      <c r="O39" s="71"/>
      <c r="P39" s="71"/>
      <c r="Q39" s="71"/>
      <c r="R39" s="71"/>
      <c r="S39" s="71"/>
      <c r="T39" s="71"/>
      <c r="U39" s="71"/>
      <c r="V39" s="71"/>
      <c r="W39" s="35"/>
    </row>
    <row r="40" spans="1:23" ht="20.100000000000001" customHeight="1" x14ac:dyDescent="0.3">
      <c r="A40" s="22">
        <f t="shared" si="2"/>
        <v>0</v>
      </c>
      <c r="B40" s="22" t="b">
        <f t="shared" si="0"/>
        <v>0</v>
      </c>
      <c r="C40" s="40">
        <v>45153</v>
      </c>
      <c r="D40" s="34"/>
      <c r="E40" s="18"/>
      <c r="F40" s="8"/>
      <c r="G40" s="18"/>
      <c r="H40" s="8"/>
      <c r="I40" s="18"/>
      <c r="J40" s="8"/>
      <c r="K40" s="18"/>
      <c r="L40" s="22" t="str">
        <f t="shared" si="1"/>
        <v xml:space="preserve">   </v>
      </c>
      <c r="M40" s="1">
        <v>5</v>
      </c>
      <c r="N40" s="38" t="s">
        <v>45</v>
      </c>
      <c r="O40" s="71" t="s">
        <v>72</v>
      </c>
      <c r="P40" s="71"/>
      <c r="Q40" s="71"/>
      <c r="R40" s="71"/>
      <c r="S40" s="71"/>
      <c r="T40" s="71"/>
      <c r="U40" s="71"/>
      <c r="V40" s="71"/>
      <c r="W40" s="35"/>
    </row>
    <row r="41" spans="1:23" ht="20.100000000000001" customHeight="1" x14ac:dyDescent="0.3">
      <c r="A41" s="22">
        <f t="shared" si="2"/>
        <v>0</v>
      </c>
      <c r="B41" s="22" t="b">
        <f t="shared" si="0"/>
        <v>0</v>
      </c>
      <c r="C41" s="40">
        <v>45154</v>
      </c>
      <c r="D41" s="34"/>
      <c r="E41" s="18"/>
      <c r="F41" s="8"/>
      <c r="G41" s="18"/>
      <c r="H41" s="8"/>
      <c r="I41" s="18"/>
      <c r="J41" s="8"/>
      <c r="K41" s="18"/>
      <c r="L41" s="22" t="str">
        <f t="shared" si="1"/>
        <v xml:space="preserve">   </v>
      </c>
      <c r="M41" s="1"/>
      <c r="N41" s="38"/>
      <c r="O41" s="71"/>
      <c r="P41" s="71"/>
      <c r="Q41" s="71"/>
      <c r="R41" s="71"/>
      <c r="S41" s="71"/>
      <c r="T41" s="71"/>
      <c r="U41" s="71"/>
      <c r="V41" s="71"/>
      <c r="W41" s="35"/>
    </row>
    <row r="42" spans="1:23" ht="20.100000000000001" customHeight="1" x14ac:dyDescent="0.3">
      <c r="A42" s="22">
        <f t="shared" si="2"/>
        <v>0</v>
      </c>
      <c r="B42" s="22" t="b">
        <f t="shared" si="0"/>
        <v>0</v>
      </c>
      <c r="C42" s="40">
        <v>45155</v>
      </c>
      <c r="D42" s="83" t="s">
        <v>68</v>
      </c>
      <c r="E42" s="18"/>
      <c r="F42" s="8"/>
      <c r="G42" s="18"/>
      <c r="H42" s="8"/>
      <c r="I42" s="18"/>
      <c r="J42" s="8"/>
      <c r="K42" s="18"/>
      <c r="L42" s="22" t="str">
        <f t="shared" si="1"/>
        <v xml:space="preserve">   </v>
      </c>
      <c r="M42" s="1">
        <v>6</v>
      </c>
      <c r="N42" s="38" t="s">
        <v>45</v>
      </c>
      <c r="O42" s="71" t="s">
        <v>73</v>
      </c>
      <c r="P42" s="71"/>
      <c r="Q42" s="71"/>
      <c r="R42" s="71"/>
      <c r="S42" s="71"/>
      <c r="T42" s="71"/>
      <c r="U42" s="71"/>
      <c r="V42" s="71"/>
      <c r="W42" s="35"/>
    </row>
    <row r="43" spans="1:23" ht="20.100000000000001" customHeight="1" x14ac:dyDescent="0.3">
      <c r="A43" s="22">
        <f t="shared" ref="A43:A52" si="3">IF(B43=TRUE,1,0)</f>
        <v>0</v>
      </c>
      <c r="B43" s="22" t="b">
        <f t="shared" si="0"/>
        <v>0</v>
      </c>
      <c r="C43" s="40">
        <v>45156</v>
      </c>
      <c r="D43" s="83"/>
      <c r="E43" s="18"/>
      <c r="F43" s="8"/>
      <c r="G43" s="18"/>
      <c r="H43" s="8"/>
      <c r="I43" s="18"/>
      <c r="J43" s="8"/>
      <c r="K43" s="18"/>
      <c r="L43" s="22" t="str">
        <f t="shared" si="1"/>
        <v xml:space="preserve">   </v>
      </c>
      <c r="M43" s="1"/>
      <c r="N43" s="38"/>
      <c r="O43" s="71"/>
      <c r="P43" s="71"/>
      <c r="Q43" s="71"/>
      <c r="R43" s="71"/>
      <c r="S43" s="71"/>
      <c r="T43" s="71"/>
      <c r="U43" s="71"/>
      <c r="V43" s="71"/>
      <c r="W43" s="35"/>
    </row>
    <row r="44" spans="1:23" ht="20.100000000000001" customHeight="1" x14ac:dyDescent="0.3">
      <c r="A44" s="22">
        <f t="shared" si="3"/>
        <v>0</v>
      </c>
      <c r="B44" s="22" t="b">
        <f t="shared" si="0"/>
        <v>0</v>
      </c>
      <c r="C44" s="40">
        <v>45157</v>
      </c>
      <c r="D44" s="83" t="s">
        <v>67</v>
      </c>
      <c r="E44" s="18"/>
      <c r="F44" s="8"/>
      <c r="G44" s="18"/>
      <c r="H44" s="8"/>
      <c r="I44" s="18"/>
      <c r="J44" s="8"/>
      <c r="K44" s="18"/>
      <c r="L44" s="22" t="str">
        <f t="shared" si="1"/>
        <v xml:space="preserve">   </v>
      </c>
      <c r="M44" s="1"/>
      <c r="N44" s="38"/>
      <c r="O44" s="71"/>
      <c r="P44" s="71"/>
      <c r="Q44" s="71"/>
      <c r="R44" s="71"/>
      <c r="S44" s="71"/>
      <c r="T44" s="71"/>
      <c r="U44" s="71"/>
      <c r="V44" s="71"/>
      <c r="W44" s="35"/>
    </row>
    <row r="45" spans="1:23" ht="20.100000000000001" customHeight="1" x14ac:dyDescent="0.3">
      <c r="A45" s="22">
        <f t="shared" si="3"/>
        <v>0</v>
      </c>
      <c r="B45" s="22" t="b">
        <f t="shared" si="0"/>
        <v>0</v>
      </c>
      <c r="C45" s="40"/>
      <c r="D45" s="34"/>
      <c r="E45" s="18"/>
      <c r="F45" s="8"/>
      <c r="G45" s="18"/>
      <c r="H45" s="8"/>
      <c r="I45" s="18"/>
      <c r="J45" s="8"/>
      <c r="K45" s="18"/>
      <c r="L45" s="22" t="str">
        <f t="shared" si="1"/>
        <v xml:space="preserve">   </v>
      </c>
      <c r="M45" s="1"/>
      <c r="N45" s="38"/>
      <c r="O45" s="71"/>
      <c r="P45" s="71"/>
      <c r="Q45" s="71"/>
      <c r="R45" s="71"/>
      <c r="S45" s="71"/>
      <c r="T45" s="71"/>
      <c r="U45" s="71"/>
      <c r="V45" s="71"/>
      <c r="W45" s="35"/>
    </row>
    <row r="46" spans="1:23" ht="20.100000000000001" customHeight="1" x14ac:dyDescent="0.3">
      <c r="A46" s="22">
        <f t="shared" si="3"/>
        <v>0</v>
      </c>
      <c r="B46" s="22" t="b">
        <f t="shared" si="0"/>
        <v>0</v>
      </c>
      <c r="C46" s="40"/>
      <c r="D46" s="34"/>
      <c r="E46" s="18"/>
      <c r="F46" s="8"/>
      <c r="G46" s="18"/>
      <c r="H46" s="8"/>
      <c r="I46" s="18"/>
      <c r="J46" s="8"/>
      <c r="K46" s="18"/>
      <c r="L46" s="22" t="str">
        <f t="shared" si="1"/>
        <v xml:space="preserve">   </v>
      </c>
      <c r="M46" s="1"/>
      <c r="N46" s="38"/>
      <c r="O46" s="71"/>
      <c r="P46" s="71"/>
      <c r="Q46" s="71"/>
      <c r="R46" s="71"/>
      <c r="S46" s="71"/>
      <c r="T46" s="71"/>
      <c r="U46" s="71"/>
      <c r="V46" s="71"/>
      <c r="W46" s="2"/>
    </row>
    <row r="47" spans="1:23" ht="20.100000000000001" customHeight="1" x14ac:dyDescent="0.3">
      <c r="A47" s="22">
        <f t="shared" si="3"/>
        <v>0</v>
      </c>
      <c r="B47" s="22" t="b">
        <f t="shared" si="0"/>
        <v>0</v>
      </c>
      <c r="C47" s="40"/>
      <c r="D47" s="34"/>
      <c r="E47" s="18"/>
      <c r="F47" s="8"/>
      <c r="G47" s="18"/>
      <c r="H47" s="8"/>
      <c r="I47" s="18"/>
      <c r="J47" s="8"/>
      <c r="K47" s="18"/>
      <c r="L47" s="22" t="str">
        <f t="shared" si="1"/>
        <v xml:space="preserve">   </v>
      </c>
      <c r="M47" s="1"/>
      <c r="N47" s="38"/>
      <c r="O47" s="71"/>
      <c r="P47" s="71"/>
      <c r="Q47" s="71"/>
      <c r="R47" s="71"/>
      <c r="S47" s="71"/>
      <c r="T47" s="71"/>
      <c r="U47" s="71"/>
      <c r="V47" s="71"/>
      <c r="W47" s="2"/>
    </row>
    <row r="48" spans="1:23" ht="20.100000000000001" customHeight="1" x14ac:dyDescent="0.3">
      <c r="A48" s="22">
        <f t="shared" si="3"/>
        <v>0</v>
      </c>
      <c r="B48" s="22" t="b">
        <f t="shared" si="0"/>
        <v>0</v>
      </c>
      <c r="C48" s="40"/>
      <c r="D48" s="34"/>
      <c r="E48" s="18"/>
      <c r="F48" s="8"/>
      <c r="G48" s="18"/>
      <c r="H48" s="8"/>
      <c r="I48" s="18"/>
      <c r="J48" s="8"/>
      <c r="K48" s="18"/>
      <c r="L48" s="22" t="str">
        <f t="shared" si="1"/>
        <v xml:space="preserve">   </v>
      </c>
      <c r="M48" s="1"/>
      <c r="N48" s="38"/>
      <c r="O48" s="71"/>
      <c r="P48" s="71"/>
      <c r="Q48" s="71"/>
      <c r="R48" s="71"/>
      <c r="S48" s="71"/>
      <c r="T48" s="71"/>
      <c r="U48" s="71"/>
      <c r="V48" s="71"/>
      <c r="W48" s="2"/>
    </row>
    <row r="49" spans="1:23" ht="20.100000000000001" customHeight="1" x14ac:dyDescent="0.3">
      <c r="A49" s="22">
        <f t="shared" si="3"/>
        <v>0</v>
      </c>
      <c r="B49" s="22" t="b">
        <f t="shared" si="0"/>
        <v>0</v>
      </c>
      <c r="C49" s="40"/>
      <c r="D49" s="34"/>
      <c r="E49" s="18"/>
      <c r="F49" s="8"/>
      <c r="G49" s="18"/>
      <c r="H49" s="8"/>
      <c r="I49" s="18"/>
      <c r="J49" s="8"/>
      <c r="K49" s="18"/>
      <c r="L49" s="22" t="str">
        <f t="shared" si="1"/>
        <v xml:space="preserve">   </v>
      </c>
      <c r="M49" s="1"/>
      <c r="N49" s="38"/>
      <c r="O49" s="71"/>
      <c r="P49" s="71"/>
      <c r="Q49" s="71"/>
      <c r="R49" s="71"/>
      <c r="S49" s="71"/>
      <c r="T49" s="71"/>
      <c r="U49" s="71"/>
      <c r="V49" s="71"/>
      <c r="W49" s="2"/>
    </row>
    <row r="50" spans="1:23" ht="20.100000000000001" customHeight="1" x14ac:dyDescent="0.3">
      <c r="A50" s="22">
        <f t="shared" si="3"/>
        <v>0</v>
      </c>
      <c r="B50" s="22" t="b">
        <f t="shared" si="0"/>
        <v>0</v>
      </c>
      <c r="C50" s="40"/>
      <c r="D50" s="34"/>
      <c r="E50" s="18"/>
      <c r="F50" s="8"/>
      <c r="G50" s="18"/>
      <c r="H50" s="8"/>
      <c r="I50" s="18"/>
      <c r="J50" s="8"/>
      <c r="K50" s="18"/>
      <c r="L50" s="22" t="str">
        <f t="shared" si="1"/>
        <v xml:space="preserve">   </v>
      </c>
      <c r="M50" s="1"/>
      <c r="N50" s="38"/>
      <c r="O50" s="71"/>
      <c r="P50" s="71"/>
      <c r="Q50" s="71"/>
      <c r="R50" s="71"/>
      <c r="S50" s="71"/>
      <c r="T50" s="71"/>
      <c r="U50" s="71"/>
      <c r="V50" s="71"/>
      <c r="W50" s="2"/>
    </row>
    <row r="51" spans="1:23" ht="20.100000000000001" customHeight="1" x14ac:dyDescent="0.3">
      <c r="A51" s="22">
        <f t="shared" si="3"/>
        <v>0</v>
      </c>
      <c r="B51" s="22" t="b">
        <f t="shared" si="0"/>
        <v>0</v>
      </c>
      <c r="C51" s="40"/>
      <c r="D51" s="34"/>
      <c r="E51" s="18"/>
      <c r="F51" s="8"/>
      <c r="G51" s="18"/>
      <c r="H51" s="8"/>
      <c r="I51" s="18"/>
      <c r="J51" s="8"/>
      <c r="K51" s="18"/>
      <c r="L51" s="22" t="str">
        <f t="shared" si="1"/>
        <v xml:space="preserve">   </v>
      </c>
      <c r="M51" s="1"/>
      <c r="N51" s="38"/>
      <c r="O51" s="71"/>
      <c r="P51" s="71"/>
      <c r="Q51" s="71"/>
      <c r="R51" s="71"/>
      <c r="S51" s="71"/>
      <c r="T51" s="71"/>
      <c r="U51" s="71"/>
      <c r="V51" s="71"/>
      <c r="W51" s="2"/>
    </row>
    <row r="52" spans="1:23" ht="20.100000000000001" customHeight="1" x14ac:dyDescent="0.3">
      <c r="A52" s="22">
        <f t="shared" si="3"/>
        <v>0</v>
      </c>
      <c r="B52" s="22" t="b">
        <f t="shared" si="0"/>
        <v>0</v>
      </c>
      <c r="C52" s="40"/>
      <c r="D52" s="34"/>
      <c r="E52" s="18"/>
      <c r="F52" s="8"/>
      <c r="G52" s="18"/>
      <c r="H52" s="8"/>
      <c r="I52" s="18"/>
      <c r="J52" s="8"/>
      <c r="K52" s="18"/>
      <c r="L52" s="22" t="str">
        <f t="shared" si="1"/>
        <v xml:space="preserve">   </v>
      </c>
      <c r="M52" s="1"/>
      <c r="N52" s="8"/>
      <c r="P52" s="8"/>
      <c r="R52" s="8"/>
      <c r="T52" s="8"/>
    </row>
    <row r="53" spans="1:23" ht="20.100000000000001" customHeight="1" x14ac:dyDescent="0.3">
      <c r="A53">
        <f>SUM(A32:A52)</f>
        <v>0</v>
      </c>
      <c r="C53" s="33">
        <f>A53/A55</f>
        <v>0</v>
      </c>
      <c r="D53" s="10"/>
      <c r="F53" s="10"/>
      <c r="H53" s="10"/>
      <c r="J53" s="10"/>
      <c r="L53" s="10"/>
      <c r="N53" s="10"/>
      <c r="P53" s="10"/>
      <c r="R53" s="10"/>
      <c r="T53" s="10"/>
    </row>
    <row r="54" spans="1:23" ht="20.100000000000001" customHeight="1" x14ac:dyDescent="0.3"/>
    <row r="55" spans="1:23" x14ac:dyDescent="0.3">
      <c r="A55">
        <f>COUNTA(C32:C52)</f>
        <v>13</v>
      </c>
    </row>
  </sheetData>
  <sheetProtection algorithmName="SHA-512" hashValue="9MFNL6NAu1YyM9b5+usKtI+x3h7zo2nxJDhVOd4Fn2OaCFZCL3z1fZWuM0WQ2SY7kinEIZ9iicgd5dxogpmdHQ==" saltValue="6OwGz1tJzhl03RkGlWCFYA==" spinCount="100000" sheet="1" objects="1" scenarios="1" selectLockedCells="1"/>
  <mergeCells count="25">
    <mergeCell ref="O48:V49"/>
    <mergeCell ref="O50:V51"/>
    <mergeCell ref="O1:U1"/>
    <mergeCell ref="O32:V33"/>
    <mergeCell ref="O34:V35"/>
    <mergeCell ref="O36:V37"/>
    <mergeCell ref="O38:V39"/>
    <mergeCell ref="O23:V29"/>
    <mergeCell ref="O31:V31"/>
    <mergeCell ref="O40:V41"/>
    <mergeCell ref="O42:V43"/>
    <mergeCell ref="O44:V45"/>
    <mergeCell ref="O46:V47"/>
    <mergeCell ref="B1:K1"/>
    <mergeCell ref="C24:E24"/>
    <mergeCell ref="C17:E17"/>
    <mergeCell ref="F3:H3"/>
    <mergeCell ref="I9:K9"/>
    <mergeCell ref="C23:G23"/>
    <mergeCell ref="I10:K10"/>
    <mergeCell ref="C19:E19"/>
    <mergeCell ref="C9:E9"/>
    <mergeCell ref="C10:G10"/>
    <mergeCell ref="C13:E13"/>
    <mergeCell ref="C15:E15"/>
  </mergeCells>
  <conditionalFormatting sqref="C10">
    <cfRule type="containsBlanks" dxfId="207" priority="329">
      <formula>LEN(TRIM(C10))=0</formula>
    </cfRule>
    <cfRule type="notContainsBlanks" dxfId="206" priority="288">
      <formula>LEN(TRIM(C10))&gt;0</formula>
    </cfRule>
  </conditionalFormatting>
  <conditionalFormatting sqref="C13">
    <cfRule type="containsBlanks" dxfId="205" priority="330">
      <formula>LEN(TRIM(C13))=0</formula>
    </cfRule>
    <cfRule type="notContainsBlanks" dxfId="204" priority="258">
      <formula>LEN(TRIM(C13))&gt;0</formula>
    </cfRule>
  </conditionalFormatting>
  <conditionalFormatting sqref="C15">
    <cfRule type="containsBlanks" dxfId="203" priority="332">
      <formula>LEN(TRIM(C15))=0</formula>
    </cfRule>
    <cfRule type="notContainsBlanks" dxfId="202" priority="260">
      <formula>LEN(TRIM(C15))&gt;0</formula>
    </cfRule>
  </conditionalFormatting>
  <conditionalFormatting sqref="C17">
    <cfRule type="containsBlanks" dxfId="201" priority="333">
      <formula>LEN(TRIM(C17))=0</formula>
    </cfRule>
    <cfRule type="notContainsBlanks" dxfId="200" priority="262">
      <formula>LEN(TRIM(C17))&gt;0</formula>
    </cfRule>
  </conditionalFormatting>
  <conditionalFormatting sqref="C19">
    <cfRule type="notContainsBlanks" dxfId="199" priority="280">
      <formula>LEN(TRIM(C19))&gt;0</formula>
    </cfRule>
    <cfRule type="containsBlanks" dxfId="198" priority="334">
      <formula>LEN(TRIM(C19))=0</formula>
    </cfRule>
  </conditionalFormatting>
  <conditionalFormatting sqref="C32">
    <cfRule type="expression" dxfId="197" priority="306">
      <formula>$B$32=TRUE</formula>
    </cfRule>
  </conditionalFormatting>
  <conditionalFormatting sqref="C33">
    <cfRule type="expression" dxfId="196" priority="21">
      <formula>$B$33=TRUE</formula>
    </cfRule>
  </conditionalFormatting>
  <conditionalFormatting sqref="C34">
    <cfRule type="expression" dxfId="195" priority="20">
      <formula>$B$34=TRUE</formula>
    </cfRule>
  </conditionalFormatting>
  <conditionalFormatting sqref="C35">
    <cfRule type="expression" dxfId="194" priority="19">
      <formula>$B$35=TRUE</formula>
    </cfRule>
  </conditionalFormatting>
  <conditionalFormatting sqref="C36">
    <cfRule type="expression" dxfId="193" priority="22">
      <formula>$B$36=TRUE</formula>
    </cfRule>
  </conditionalFormatting>
  <conditionalFormatting sqref="C37">
    <cfRule type="expression" dxfId="192" priority="15">
      <formula>$B$37=TRUE</formula>
    </cfRule>
  </conditionalFormatting>
  <conditionalFormatting sqref="C38">
    <cfRule type="expression" dxfId="191" priority="18">
      <formula>$B$38=TRUE</formula>
    </cfRule>
  </conditionalFormatting>
  <conditionalFormatting sqref="C39">
    <cfRule type="expression" dxfId="190" priority="17">
      <formula>$B$39=TRUE</formula>
    </cfRule>
  </conditionalFormatting>
  <conditionalFormatting sqref="C40">
    <cfRule type="expression" dxfId="189" priority="10">
      <formula>$B$40=TRUE</formula>
    </cfRule>
  </conditionalFormatting>
  <conditionalFormatting sqref="C41">
    <cfRule type="expression" dxfId="188" priority="16">
      <formula>$B$41=TRUE</formula>
    </cfRule>
  </conditionalFormatting>
  <conditionalFormatting sqref="C42">
    <cfRule type="expression" dxfId="187" priority="14">
      <formula>$B$42=TRUE</formula>
    </cfRule>
  </conditionalFormatting>
  <conditionalFormatting sqref="C43">
    <cfRule type="expression" dxfId="186" priority="13">
      <formula>$B$43=TRUE</formula>
    </cfRule>
  </conditionalFormatting>
  <conditionalFormatting sqref="C44">
    <cfRule type="expression" dxfId="185" priority="12">
      <formula>$B$44=TRUE</formula>
    </cfRule>
  </conditionalFormatting>
  <conditionalFormatting sqref="C45">
    <cfRule type="expression" dxfId="184" priority="5">
      <formula>$B$45=TRUE</formula>
    </cfRule>
  </conditionalFormatting>
  <conditionalFormatting sqref="C46">
    <cfRule type="expression" dxfId="183" priority="11">
      <formula>$B$46=TRUE</formula>
    </cfRule>
  </conditionalFormatting>
  <conditionalFormatting sqref="C47">
    <cfRule type="expression" dxfId="182" priority="9">
      <formula>$B$47=TRUE</formula>
    </cfRule>
  </conditionalFormatting>
  <conditionalFormatting sqref="C48">
    <cfRule type="expression" dxfId="181" priority="8">
      <formula>$B$48=TRUE</formula>
    </cfRule>
  </conditionalFormatting>
  <conditionalFormatting sqref="C49">
    <cfRule type="expression" dxfId="180" priority="7">
      <formula>$B$49=TRUE</formula>
    </cfRule>
  </conditionalFormatting>
  <conditionalFormatting sqref="C50">
    <cfRule type="expression" dxfId="179" priority="3">
      <formula>$B$50=TRUE</formula>
    </cfRule>
  </conditionalFormatting>
  <conditionalFormatting sqref="C51">
    <cfRule type="expression" dxfId="178" priority="6">
      <formula>$B$51=TRUE</formula>
    </cfRule>
  </conditionalFormatting>
  <conditionalFormatting sqref="C52">
    <cfRule type="expression" dxfId="177" priority="4">
      <formula>$B$52=TRUE</formula>
    </cfRule>
  </conditionalFormatting>
  <conditionalFormatting sqref="C23:G23">
    <cfRule type="notContainsBlanks" dxfId="176" priority="93">
      <formula>LEN(TRIM(C23))&gt;0</formula>
    </cfRule>
    <cfRule type="containsBlanks" dxfId="175" priority="94">
      <formula>LEN(TRIM(C23))=0</formula>
    </cfRule>
  </conditionalFormatting>
  <conditionalFormatting sqref="E32 G32 I32 K32">
    <cfRule type="expression" dxfId="174" priority="24">
      <formula>$C$32&lt;&gt;""</formula>
    </cfRule>
    <cfRule type="expression" dxfId="173" priority="25">
      <formula>$C$32=""</formula>
    </cfRule>
  </conditionalFormatting>
  <conditionalFormatting sqref="E33 G33 I33 K33">
    <cfRule type="expression" dxfId="172" priority="27">
      <formula>$C$33=""</formula>
    </cfRule>
    <cfRule type="expression" dxfId="171" priority="26">
      <formula>$C$33&lt;&gt;""</formula>
    </cfRule>
  </conditionalFormatting>
  <conditionalFormatting sqref="E34 G34 I34 K34">
    <cfRule type="expression" dxfId="170" priority="29">
      <formula>$C$34=""</formula>
    </cfRule>
    <cfRule type="expression" dxfId="169" priority="28">
      <formula>$C$34&lt;&gt;""</formula>
    </cfRule>
  </conditionalFormatting>
  <conditionalFormatting sqref="E35 G35 I35 K35">
    <cfRule type="expression" dxfId="168" priority="30">
      <formula>$C$35&lt;&gt;""</formula>
    </cfRule>
    <cfRule type="expression" dxfId="167" priority="31">
      <formula>$C$35&lt;&gt;""</formula>
    </cfRule>
    <cfRule type="expression" dxfId="166" priority="32">
      <formula>$C$35=""</formula>
    </cfRule>
  </conditionalFormatting>
  <conditionalFormatting sqref="E36 G36 I36 K36">
    <cfRule type="expression" dxfId="165" priority="33">
      <formula>$C$36&lt;&gt;""</formula>
    </cfRule>
    <cfRule type="expression" dxfId="164" priority="34">
      <formula>$C$36=""</formula>
    </cfRule>
  </conditionalFormatting>
  <conditionalFormatting sqref="E37 G37 I37 K37">
    <cfRule type="expression" dxfId="163" priority="35">
      <formula>$C$37&lt;&gt;""</formula>
    </cfRule>
    <cfRule type="expression" dxfId="162" priority="36">
      <formula>$C$37=""</formula>
    </cfRule>
  </conditionalFormatting>
  <conditionalFormatting sqref="E38 G38 I38 K38">
    <cfRule type="expression" dxfId="161" priority="38">
      <formula>$C$38=""</formula>
    </cfRule>
    <cfRule type="expression" dxfId="160" priority="37">
      <formula>$C$38&lt;&gt;""</formula>
    </cfRule>
  </conditionalFormatting>
  <conditionalFormatting sqref="E39 G39 I39 K39">
    <cfRule type="expression" dxfId="159" priority="39">
      <formula>$C$39&lt;&gt;""</formula>
    </cfRule>
    <cfRule type="expression" dxfId="158" priority="40">
      <formula>$C$39=""</formula>
    </cfRule>
  </conditionalFormatting>
  <conditionalFormatting sqref="E40 G40 I40 K40">
    <cfRule type="expression" dxfId="157" priority="41">
      <formula>$C$40&lt;&gt;""</formula>
    </cfRule>
    <cfRule type="expression" dxfId="156" priority="42">
      <formula>$C$40=""</formula>
    </cfRule>
  </conditionalFormatting>
  <conditionalFormatting sqref="E41 G41 I41 K41">
    <cfRule type="expression" dxfId="155" priority="43">
      <formula>$C$41&lt;&gt;""</formula>
    </cfRule>
    <cfRule type="expression" dxfId="154" priority="44">
      <formula>$C$41=""</formula>
    </cfRule>
  </conditionalFormatting>
  <conditionalFormatting sqref="E42 G42 I42 K42">
    <cfRule type="expression" dxfId="153" priority="45">
      <formula>$C$42&lt;&gt;""</formula>
    </cfRule>
    <cfRule type="expression" dxfId="152" priority="46">
      <formula>$C$42=""</formula>
    </cfRule>
  </conditionalFormatting>
  <conditionalFormatting sqref="E43 G43 I43 K43">
    <cfRule type="expression" dxfId="151" priority="65">
      <formula>$C$43&lt;&gt;""</formula>
    </cfRule>
    <cfRule type="expression" dxfId="150" priority="66">
      <formula>$C$43=""</formula>
    </cfRule>
  </conditionalFormatting>
  <conditionalFormatting sqref="E44 G44 I44 K44">
    <cfRule type="expression" dxfId="149" priority="68">
      <formula>$C$44=""</formula>
    </cfRule>
    <cfRule type="expression" dxfId="148" priority="64">
      <formula>$C$44&lt;&gt;""</formula>
    </cfRule>
  </conditionalFormatting>
  <conditionalFormatting sqref="E45 G45 I45 K45">
    <cfRule type="expression" dxfId="147" priority="63">
      <formula>$C$45&lt;&gt;""</formula>
    </cfRule>
    <cfRule type="expression" dxfId="146" priority="67">
      <formula>$C$45=""</formula>
    </cfRule>
  </conditionalFormatting>
  <conditionalFormatting sqref="E46 G46 I46 K46">
    <cfRule type="expression" dxfId="145" priority="61">
      <formula>$C$46&lt;&gt;""</formula>
    </cfRule>
    <cfRule type="expression" dxfId="144" priority="62">
      <formula>$C$46=""</formula>
    </cfRule>
  </conditionalFormatting>
  <conditionalFormatting sqref="E47 G47 I47 K47">
    <cfRule type="expression" dxfId="143" priority="59">
      <formula>$C$47&lt;&gt;""</formula>
    </cfRule>
    <cfRule type="expression" dxfId="142" priority="60">
      <formula>$C$47=""</formula>
    </cfRule>
  </conditionalFormatting>
  <conditionalFormatting sqref="E48 G48 I48 K48">
    <cfRule type="expression" dxfId="141" priority="58">
      <formula>$C$48=""</formula>
    </cfRule>
    <cfRule type="expression" dxfId="140" priority="57">
      <formula>$C$48&lt;&gt;""</formula>
    </cfRule>
  </conditionalFormatting>
  <conditionalFormatting sqref="E49 G49 I49 K49">
    <cfRule type="expression" dxfId="139" priority="55">
      <formula>$C$49&lt;&gt;""</formula>
    </cfRule>
    <cfRule type="expression" dxfId="138" priority="56">
      <formula>$C$49=""</formula>
    </cfRule>
  </conditionalFormatting>
  <conditionalFormatting sqref="E50 G50 I50 K50">
    <cfRule type="expression" dxfId="137" priority="54">
      <formula>$C$50=""</formula>
    </cfRule>
    <cfRule type="expression" dxfId="136" priority="53">
      <formula>$C$50&lt;&gt;""</formula>
    </cfRule>
  </conditionalFormatting>
  <conditionalFormatting sqref="E51 G51 I51 K51">
    <cfRule type="expression" dxfId="135" priority="52">
      <formula>$C$51=""</formula>
    </cfRule>
    <cfRule type="expression" dxfId="134" priority="51">
      <formula>$C$51&lt;&gt;""</formula>
    </cfRule>
  </conditionalFormatting>
  <conditionalFormatting sqref="E52 G52 I52 K52">
    <cfRule type="expression" dxfId="133" priority="50">
      <formula>$C$52=""</formula>
    </cfRule>
    <cfRule type="expression" dxfId="132" priority="49">
      <formula>$C$52&lt;&gt;""</formula>
    </cfRule>
  </conditionalFormatting>
  <conditionalFormatting sqref="G13 G15 G17 G19">
    <cfRule type="containsBlanks" dxfId="131" priority="331">
      <formula>LEN(TRIM(G13))=0</formula>
    </cfRule>
    <cfRule type="notContainsBlanks" dxfId="130" priority="278">
      <formula>LEN(TRIM(G13))&gt;0</formula>
    </cfRule>
  </conditionalFormatting>
  <conditionalFormatting sqref="I10">
    <cfRule type="notContainsBlanks" dxfId="129" priority="276">
      <formula>LEN(TRIM(I10))&gt;0</formula>
    </cfRule>
    <cfRule type="containsBlanks" dxfId="128" priority="328">
      <formula>LEN(TRIM(I10))=0</formula>
    </cfRule>
  </conditionalFormatting>
  <conditionalFormatting sqref="I23">
    <cfRule type="notContainsBlanks" dxfId="127" priority="1">
      <formula>LEN(TRIM(I23))&gt;0</formula>
    </cfRule>
    <cfRule type="containsBlanks" dxfId="126" priority="2">
      <formula>LEN(TRIM(I23))=0</formula>
    </cfRule>
  </conditionalFormatting>
  <conditionalFormatting sqref="K13 K15 K17 K19">
    <cfRule type="notContainsBlanks" dxfId="125" priority="274">
      <formula>LEN(TRIM(K13))&gt;0</formula>
    </cfRule>
    <cfRule type="containsBlanks" dxfId="124" priority="323">
      <formula>LEN(TRIM(K13))=0</formula>
    </cfRule>
  </conditionalFormatting>
  <conditionalFormatting sqref="M13">
    <cfRule type="expression" dxfId="123" priority="243">
      <formula>$L$13=1</formula>
    </cfRule>
    <cfRule type="containsBlanks" dxfId="122" priority="322">
      <formula>LEN(TRIM(M13))=0</formula>
    </cfRule>
    <cfRule type="notContainsBlanks" dxfId="121" priority="244">
      <formula>LEN(TRIM(M13))&gt;0</formula>
    </cfRule>
    <cfRule type="expression" dxfId="120" priority="245">
      <formula>"AND+$M$11&lt;&gt;"""",$K$12=""No"""</formula>
    </cfRule>
    <cfRule type="notContainsBlanks" dxfId="119" priority="250">
      <formula>LEN(TRIM(M13))&gt;0</formula>
    </cfRule>
    <cfRule type="expression" dxfId="118" priority="251">
      <formula>$M$12=""</formula>
    </cfRule>
  </conditionalFormatting>
  <conditionalFormatting sqref="M15">
    <cfRule type="notContainsBlanks" dxfId="117" priority="202">
      <formula>LEN(TRIM(M15))&gt;0</formula>
    </cfRule>
    <cfRule type="expression" dxfId="116" priority="205">
      <formula>$M$14=""</formula>
    </cfRule>
    <cfRule type="notContainsBlanks" dxfId="115" priority="204">
      <formula>LEN(TRIM(M15))&gt;0</formula>
    </cfRule>
    <cfRule type="expression" dxfId="114" priority="203">
      <formula>"AND+$M$13&lt;&gt;"""",$K$14=""No"""</formula>
    </cfRule>
    <cfRule type="expression" dxfId="113" priority="201">
      <formula>L15=1</formula>
    </cfRule>
    <cfRule type="containsBlanks" dxfId="112" priority="324">
      <formula>LEN(TRIM(M15))=0</formula>
    </cfRule>
  </conditionalFormatting>
  <conditionalFormatting sqref="M17">
    <cfRule type="notContainsBlanks" dxfId="111" priority="216">
      <formula>LEN(TRIM(M17))&gt;0</formula>
    </cfRule>
    <cfRule type="expression" dxfId="110" priority="215">
      <formula>"AND+$M$15&lt;&gt;"""",$K$16=""No"""</formula>
    </cfRule>
    <cfRule type="notContainsBlanks" dxfId="109" priority="214">
      <formula>LEN(TRIM(M17))&gt;0</formula>
    </cfRule>
    <cfRule type="expression" dxfId="108" priority="213">
      <formula>$L$17=1</formula>
    </cfRule>
    <cfRule type="containsBlanks" dxfId="107" priority="335">
      <formula>LEN(TRIM(M17))=0</formula>
    </cfRule>
    <cfRule type="expression" dxfId="106" priority="217">
      <formula>$M$16=""</formula>
    </cfRule>
  </conditionalFormatting>
  <conditionalFormatting sqref="M19">
    <cfRule type="notContainsBlanks" dxfId="105" priority="210">
      <formula>LEN(TRIM(M19))&gt;0</formula>
    </cfRule>
    <cfRule type="expression" dxfId="104" priority="207">
      <formula>$L$19=1</formula>
    </cfRule>
    <cfRule type="expression" dxfId="103" priority="209">
      <formula>"AND+$M$17&lt;&gt;"""",$K$18=""No"""</formula>
    </cfRule>
    <cfRule type="expression" dxfId="102" priority="211">
      <formula>$M$18=""</formula>
    </cfRule>
    <cfRule type="containsBlanks" dxfId="101" priority="341">
      <formula>LEN(TRIM(M19))=0</formula>
    </cfRule>
  </conditionalFormatting>
  <conditionalFormatting sqref="M19:U19">
    <cfRule type="notContainsBlanks" dxfId="100" priority="106">
      <formula>LEN(TRIM(M19))&gt;0</formula>
    </cfRule>
  </conditionalFormatting>
  <conditionalFormatting sqref="O13">
    <cfRule type="expression" dxfId="99" priority="195">
      <formula>$N$13=1</formula>
    </cfRule>
    <cfRule type="containsBlanks" dxfId="98" priority="321">
      <formula>LEN(TRIM(O13))=0</formula>
    </cfRule>
    <cfRule type="notContainsBlanks" dxfId="97" priority="196">
      <formula>LEN(TRIM(O13))&gt;0</formula>
    </cfRule>
    <cfRule type="expression" dxfId="96" priority="197">
      <formula>"AND+$O$11&lt;&gt;"""",$K$12=""No"""</formula>
    </cfRule>
    <cfRule type="notContainsBlanks" dxfId="95" priority="198">
      <formula>LEN(TRIM(O13))&gt;0</formula>
    </cfRule>
    <cfRule type="expression" dxfId="94" priority="199">
      <formula>$O$12=""</formula>
    </cfRule>
  </conditionalFormatting>
  <conditionalFormatting sqref="O15">
    <cfRule type="expression" dxfId="93" priority="183">
      <formula>$N$15=1</formula>
    </cfRule>
    <cfRule type="notContainsBlanks" dxfId="92" priority="184">
      <formula>LEN(TRIM(O15))&gt;0</formula>
    </cfRule>
    <cfRule type="expression" dxfId="91" priority="185">
      <formula>"AND+$O$13&lt;&gt;"""",$K$14=""No"""</formula>
    </cfRule>
    <cfRule type="expression" dxfId="90" priority="187">
      <formula>$O$14=""</formula>
    </cfRule>
    <cfRule type="containsBlanks" dxfId="89" priority="325">
      <formula>LEN(TRIM(O15))=0</formula>
    </cfRule>
    <cfRule type="notContainsBlanks" dxfId="88" priority="186">
      <formula>LEN(TRIM(O15))&gt;0</formula>
    </cfRule>
  </conditionalFormatting>
  <conditionalFormatting sqref="O17">
    <cfRule type="expression" dxfId="87" priority="179">
      <formula>"AND+$O$15&lt;&gt;"""",$K$16=""No"""</formula>
    </cfRule>
    <cfRule type="notContainsBlanks" dxfId="86" priority="180">
      <formula>LEN(TRIM(O17))&gt;0</formula>
    </cfRule>
    <cfRule type="notContainsBlanks" dxfId="85" priority="178">
      <formula>LEN(TRIM(O17))&gt;0</formula>
    </cfRule>
    <cfRule type="expression" dxfId="84" priority="181">
      <formula>$O$16=""</formula>
    </cfRule>
    <cfRule type="expression" dxfId="83" priority="177">
      <formula>$N$17=1</formula>
    </cfRule>
    <cfRule type="containsBlanks" dxfId="82" priority="336">
      <formula>LEN(TRIM(O17))=0</formula>
    </cfRule>
  </conditionalFormatting>
  <conditionalFormatting sqref="O19">
    <cfRule type="expression" dxfId="81" priority="175">
      <formula>$O$18=""</formula>
    </cfRule>
    <cfRule type="expression" dxfId="80" priority="173">
      <formula>"AND+$O$17&lt;&gt;"""",$K$18=""No"""</formula>
    </cfRule>
    <cfRule type="expression" dxfId="79" priority="171">
      <formula>$N$19=1</formula>
    </cfRule>
    <cfRule type="notContainsBlanks" dxfId="78" priority="174">
      <formula>LEN(TRIM(O19))&gt;0</formula>
    </cfRule>
    <cfRule type="containsBlanks" dxfId="77" priority="342">
      <formula>LEN(TRIM(O19))=0</formula>
    </cfRule>
  </conditionalFormatting>
  <conditionalFormatting sqref="Q13">
    <cfRule type="expression" dxfId="76" priority="189">
      <formula>$P$13=1</formula>
    </cfRule>
    <cfRule type="notContainsBlanks" dxfId="75" priority="190">
      <formula>LEN(TRIM(Q13))&gt;0</formula>
    </cfRule>
    <cfRule type="expression" dxfId="74" priority="191">
      <formula>"AND+$Q$11&lt;&gt;"""",$K$12=""No"""</formula>
    </cfRule>
    <cfRule type="notContainsBlanks" dxfId="73" priority="192">
      <formula>LEN(TRIM(Q13))&gt;0</formula>
    </cfRule>
    <cfRule type="expression" dxfId="72" priority="193">
      <formula>$Q$12=""</formula>
    </cfRule>
    <cfRule type="containsBlanks" dxfId="71" priority="320">
      <formula>LEN(TRIM(Q13))=0</formula>
    </cfRule>
  </conditionalFormatting>
  <conditionalFormatting sqref="Q15">
    <cfRule type="expression" dxfId="70" priority="169">
      <formula>$Q$14=""</formula>
    </cfRule>
    <cfRule type="notContainsBlanks" dxfId="69" priority="168">
      <formula>LEN(TRIM(Q15))&gt;0</formula>
    </cfRule>
    <cfRule type="expression" dxfId="68" priority="167">
      <formula>"AND+$Q$13&lt;&gt;"""",$K$14=""No"""</formula>
    </cfRule>
    <cfRule type="containsBlanks" dxfId="67" priority="326">
      <formula>LEN(TRIM(Q15))=0</formula>
    </cfRule>
    <cfRule type="notContainsBlanks" dxfId="66" priority="166">
      <formula>LEN(TRIM(Q15))&gt;0</formula>
    </cfRule>
    <cfRule type="expression" dxfId="65" priority="165">
      <formula>$P$15=1</formula>
    </cfRule>
  </conditionalFormatting>
  <conditionalFormatting sqref="Q17">
    <cfRule type="expression" dxfId="64" priority="163">
      <formula>$Q$16=""</formula>
    </cfRule>
    <cfRule type="notContainsBlanks" dxfId="63" priority="162">
      <formula>LEN(TRIM(Q17))&gt;0</formula>
    </cfRule>
    <cfRule type="expression" dxfId="62" priority="161">
      <formula>"AND+$Q$15&lt;&gt;"""",$K$16=""No"""</formula>
    </cfRule>
    <cfRule type="containsBlanks" dxfId="61" priority="337">
      <formula>LEN(TRIM(Q17))=0</formula>
    </cfRule>
    <cfRule type="notContainsBlanks" dxfId="60" priority="160">
      <formula>LEN(TRIM(Q17))&gt;0</formula>
    </cfRule>
    <cfRule type="expression" dxfId="59" priority="159">
      <formula>$P$17=1</formula>
    </cfRule>
  </conditionalFormatting>
  <conditionalFormatting sqref="Q19">
    <cfRule type="expression" dxfId="58" priority="153">
      <formula>$P$19=1</formula>
    </cfRule>
    <cfRule type="expression" dxfId="57" priority="157">
      <formula>$Q$18=""</formula>
    </cfRule>
    <cfRule type="notContainsBlanks" dxfId="56" priority="156">
      <formula>LEN(TRIM(Q19))&gt;0</formula>
    </cfRule>
    <cfRule type="expression" dxfId="55" priority="155">
      <formula>"AND+$Q$17&lt;&gt;"""",$K$18=""No"""</formula>
    </cfRule>
    <cfRule type="containsBlanks" dxfId="54" priority="343">
      <formula>LEN(TRIM(Q19))=0</formula>
    </cfRule>
  </conditionalFormatting>
  <conditionalFormatting sqref="S12">
    <cfRule type="containsBlanks" dxfId="52" priority="98">
      <formula>LEN(TRIM(S12))=0</formula>
    </cfRule>
  </conditionalFormatting>
  <conditionalFormatting sqref="S13">
    <cfRule type="containsBlanks" dxfId="51" priority="318">
      <formula>LEN(TRIM(S13))=0</formula>
    </cfRule>
    <cfRule type="expression" dxfId="50" priority="104">
      <formula>$R$13=1</formula>
    </cfRule>
    <cfRule type="notContainsBlanks" dxfId="49" priority="149">
      <formula>LEN(TRIM(S13))&gt;0</formula>
    </cfRule>
    <cfRule type="notContainsBlanks" dxfId="48" priority="147">
      <formula>LEN(TRIM(S13))&gt;0</formula>
    </cfRule>
    <cfRule type="expression" dxfId="47" priority="148">
      <formula>"AND+$S$11&lt;&gt;"""",$K$12=""No"""</formula>
    </cfRule>
    <cfRule type="expression" dxfId="46" priority="150">
      <formula>$S$12=""</formula>
    </cfRule>
  </conditionalFormatting>
  <conditionalFormatting sqref="S14">
    <cfRule type="containsBlanks" dxfId="45" priority="97">
      <formula>LEN(TRIM(S14))=0</formula>
    </cfRule>
  </conditionalFormatting>
  <conditionalFormatting sqref="S15">
    <cfRule type="expression" dxfId="43" priority="143">
      <formula>"AND+$S$13&lt;&gt;"""",$K$14=""No"""</formula>
    </cfRule>
    <cfRule type="notContainsBlanks" dxfId="42" priority="144">
      <formula>LEN(TRIM(S15))&gt;0</formula>
    </cfRule>
    <cfRule type="expression" dxfId="41" priority="141">
      <formula>$R$15=1</formula>
    </cfRule>
    <cfRule type="containsBlanks" dxfId="40" priority="327">
      <formula>LEN(TRIM(S15))=0</formula>
    </cfRule>
    <cfRule type="expression" dxfId="39" priority="145">
      <formula>$S$14=""</formula>
    </cfRule>
    <cfRule type="notContainsBlanks" dxfId="38" priority="142">
      <formula>LEN(TRIM(S15))&gt;0</formula>
    </cfRule>
  </conditionalFormatting>
  <conditionalFormatting sqref="S16">
    <cfRule type="containsBlanks" dxfId="37" priority="96">
      <formula>LEN(TRIM(S16))=0</formula>
    </cfRule>
  </conditionalFormatting>
  <conditionalFormatting sqref="S17">
    <cfRule type="expression" dxfId="35" priority="139">
      <formula>$S$16=""</formula>
    </cfRule>
    <cfRule type="notContainsBlanks" dxfId="34" priority="138">
      <formula>LEN(TRIM(S17))&gt;0</formula>
    </cfRule>
    <cfRule type="expression" dxfId="33" priority="137">
      <formula>"AND+$S$15&lt;&gt;"""",$K$16=""No"""</formula>
    </cfRule>
    <cfRule type="containsBlanks" dxfId="32" priority="338">
      <formula>LEN(TRIM(S17))=0</formula>
    </cfRule>
    <cfRule type="notContainsBlanks" dxfId="31" priority="136">
      <formula>LEN(TRIM(S17))&gt;0</formula>
    </cfRule>
    <cfRule type="expression" dxfId="30" priority="135">
      <formula>$R$17=1</formula>
    </cfRule>
  </conditionalFormatting>
  <conditionalFormatting sqref="S18">
    <cfRule type="containsBlanks" dxfId="29" priority="95">
      <formula>LEN(TRIM(S18))=0</formula>
    </cfRule>
  </conditionalFormatting>
  <conditionalFormatting sqref="S19">
    <cfRule type="notContainsBlanks" dxfId="27" priority="132">
      <formula>LEN(TRIM(S19))&gt;0</formula>
    </cfRule>
    <cfRule type="expression" dxfId="26" priority="131">
      <formula>"AND+$S$17&lt;&gt;"""",$K$18=""No"""</formula>
    </cfRule>
    <cfRule type="expression" dxfId="25" priority="129">
      <formula>$R$19=1</formula>
    </cfRule>
    <cfRule type="expression" dxfId="24" priority="133">
      <formula>$S$18=""</formula>
    </cfRule>
    <cfRule type="containsBlanks" dxfId="23" priority="344">
      <formula>LEN(TRIM(S19))=0</formula>
    </cfRule>
  </conditionalFormatting>
  <conditionalFormatting sqref="U13">
    <cfRule type="expression" dxfId="22" priority="127">
      <formula>$U$12=""</formula>
    </cfRule>
    <cfRule type="notContainsBlanks" dxfId="21" priority="126">
      <formula>LEN(TRIM(U13))&gt;0</formula>
    </cfRule>
    <cfRule type="expression" dxfId="20" priority="125">
      <formula>"AND+$U$11&lt;&gt;"""",$K$12=""No"""</formula>
    </cfRule>
    <cfRule type="notContainsBlanks" dxfId="19" priority="124">
      <formula>LEN(TRIM(U13))&gt;0</formula>
    </cfRule>
    <cfRule type="expression" dxfId="18" priority="123">
      <formula>$T$13=1</formula>
    </cfRule>
    <cfRule type="containsBlanks" dxfId="17" priority="319">
      <formula>LEN(TRIM(U13))=0</formula>
    </cfRule>
  </conditionalFormatting>
  <conditionalFormatting sqref="U15">
    <cfRule type="expression" dxfId="16" priority="121">
      <formula>$U$14=""</formula>
    </cfRule>
    <cfRule type="notContainsBlanks" dxfId="15" priority="120">
      <formula>LEN(TRIM(U15))&gt;0</formula>
    </cfRule>
    <cfRule type="expression" dxfId="14" priority="119">
      <formula>"AND+$U$13&lt;&gt;"""",$K$14=""No"""</formula>
    </cfRule>
    <cfRule type="expression" dxfId="13" priority="117">
      <formula>$T$15=1</formula>
    </cfRule>
    <cfRule type="containsBlanks" dxfId="12" priority="339">
      <formula>LEN(TRIM(U15))=0</formula>
    </cfRule>
    <cfRule type="notContainsBlanks" dxfId="11" priority="118">
      <formula>LEN(TRIM(U15))&gt;0</formula>
    </cfRule>
  </conditionalFormatting>
  <conditionalFormatting sqref="U17">
    <cfRule type="containsBlanks" dxfId="10" priority="340">
      <formula>LEN(TRIM(U17))=0</formula>
    </cfRule>
    <cfRule type="expression" dxfId="9" priority="111">
      <formula>$T$17=1</formula>
    </cfRule>
    <cfRule type="expression" dxfId="8" priority="113">
      <formula>"AND+$U$15&lt;&gt;"""",$K$16=""No"""</formula>
    </cfRule>
    <cfRule type="expression" dxfId="7" priority="115">
      <formula>$U$16=""</formula>
    </cfRule>
    <cfRule type="notContainsBlanks" dxfId="6" priority="114">
      <formula>LEN(TRIM(U17))&gt;0</formula>
    </cfRule>
    <cfRule type="notContainsBlanks" dxfId="5" priority="345">
      <formula>LEN(TRIM(U17))&gt;0</formula>
    </cfRule>
  </conditionalFormatting>
  <conditionalFormatting sqref="U19">
    <cfRule type="expression" dxfId="4" priority="109">
      <formula>$U$18=""</formula>
    </cfRule>
    <cfRule type="notContainsBlanks" dxfId="3" priority="108">
      <formula>LEN(TRIM(U19))&gt;0</formula>
    </cfRule>
    <cfRule type="expression" dxfId="2" priority="105">
      <formula>$T$19=1</formula>
    </cfRule>
    <cfRule type="expression" dxfId="1" priority="107">
      <formula>"AND+$U$17&lt;&gt;"""",$K$18=""No"""</formula>
    </cfRule>
    <cfRule type="containsBlanks" dxfId="0" priority="346">
      <formula>LEN(TRIM(U19))=0</formula>
    </cfRule>
  </conditionalFormatting>
  <dataValidations count="3">
    <dataValidation allowBlank="1" showInputMessage="1" showErrorMessage="1" prompt="If invoice required in Company name, please enter details here." sqref="H27:H28" xr:uid="{2F5E0DEC-D08E-455C-9220-6708C2D39B41}"/>
    <dataValidation type="decimal" allowBlank="1" showInputMessage="1" showErrorMessage="1" error="Please enter a valid interger." sqref="I23" xr:uid="{9CBFDDA2-964A-4030-B804-FB1A14874AF4}">
      <formula1>0</formula1>
      <formula2>6000</formula2>
    </dataValidation>
    <dataValidation allowBlank="1" showInputMessage="1" showErrorMessage="1" sqref="D44 D43 D42" xr:uid="{3793F773-6C6B-4C93-950B-9536FD2D37B1}"/>
  </dataValidations>
  <printOptions horizontalCentered="1"/>
  <pageMargins left="0" right="0" top="0" bottom="0" header="0.31496062992125984" footer="0.31496062992125984"/>
  <pageSetup paperSize="9" scale="89" fitToWidth="0" pageOrder="overThenDown" orientation="portrait" r:id="rId1"/>
  <ignoredErrors>
    <ignoredError sqref="I23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99" id="{6B73B17D-D6BD-4176-A1F4-4AEAE93DDCC9}">
            <xm:f>LINK!$L$2&lt;2</xm:f>
            <x14:dxf>
              <fill>
                <patternFill>
                  <bgColor rgb="FFFF0000"/>
                </patternFill>
              </fill>
            </x14:dxf>
          </x14:cfRule>
          <xm:sqref>S12</xm:sqref>
        </x14:conditionalFormatting>
        <x14:conditionalFormatting xmlns:xm="http://schemas.microsoft.com/office/excel/2006/main">
          <x14:cfRule type="expression" priority="102" id="{11B3AE3A-3916-4317-8E6E-76D0D223A058}">
            <xm:f>LINK!$L$4&lt;2</xm:f>
            <x14:dxf>
              <fill>
                <patternFill>
                  <bgColor rgb="FFFF0000"/>
                </patternFill>
              </fill>
            </x14:dxf>
          </x14:cfRule>
          <xm:sqref>S14</xm:sqref>
        </x14:conditionalFormatting>
        <x14:conditionalFormatting xmlns:xm="http://schemas.microsoft.com/office/excel/2006/main">
          <x14:cfRule type="expression" priority="101" id="{57F1F127-97D7-4577-97A3-D935D9627377}">
            <xm:f>LINK!$L$6&lt;2</xm:f>
            <x14:dxf>
              <fill>
                <patternFill>
                  <bgColor rgb="FFFF0000"/>
                </patternFill>
              </fill>
            </x14:dxf>
          </x14:cfRule>
          <xm:sqref>S16</xm:sqref>
        </x14:conditionalFormatting>
        <x14:conditionalFormatting xmlns:xm="http://schemas.microsoft.com/office/excel/2006/main">
          <x14:cfRule type="expression" priority="100" id="{FA45F99F-39CF-4661-A0FC-9F7968B9A429}">
            <xm:f>LINK!$L$8&lt;2</xm:f>
            <x14:dxf>
              <fill>
                <patternFill>
                  <bgColor rgb="FFFF0000"/>
                </patternFill>
              </fill>
            </x14:dxf>
          </x14:cfRule>
          <xm:sqref>S18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F4012027-F60E-48E1-B6CD-BCBD82A32287}">
          <x14:formula1>
            <xm:f>LINK!$A$1:$A$17</xm:f>
          </x14:formula1>
          <xm:sqref>K32:K52 E32:E52 G32:G52 I32:I52</xm:sqref>
        </x14:dataValidation>
        <x14:dataValidation type="list" allowBlank="1" showInputMessage="1" showErrorMessage="1" xr:uid="{BF1E7248-2374-4C40-8BE7-B82FC28B0924}">
          <x14:formula1>
            <xm:f>LINK!$C$1:$C$2</xm:f>
          </x14:formula1>
          <xm:sqref>K15 A13:A19 K19 K17 K13 G19 G17 G13 G15</xm:sqref>
        </x14:dataValidation>
        <x14:dataValidation type="list" allowBlank="1" showInputMessage="1" showErrorMessage="1" xr:uid="{1BA0EBFC-0242-422B-8861-BAE95AD66BF6}">
          <x14:formula1>
            <xm:f>LINK!$B$1:$B$3</xm:f>
          </x14:formula1>
          <xm:sqref>D45:D52 D32:D41</xm:sqref>
        </x14:dataValidation>
        <x14:dataValidation type="list" allowBlank="1" showInputMessage="1" xr:uid="{25EB78B3-F9B5-418F-A1D0-44949EA3E2EE}">
          <x14:formula1>
            <xm:f>LINK!$F$1:$F$4</xm:f>
          </x14:formula1>
          <xm:sqref>C23:G23</xm:sqref>
        </x14:dataValidation>
        <x14:dataValidation type="list" allowBlank="1" showInputMessage="1" showErrorMessage="1" xr:uid="{F5AB057C-20C3-4F41-9C77-57C823B100ED}">
          <x14:formula1>
            <xm:f>LINK!$G$1:$G$2</xm:f>
          </x14:formula1>
          <xm:sqref>M15 M17 M19 M13</xm:sqref>
        </x14:dataValidation>
        <x14:dataValidation type="list" allowBlank="1" showInputMessage="1" showErrorMessage="1" xr:uid="{D43185A4-0762-40B4-AFD6-5E5F56A1590D}">
          <x14:formula1>
            <xm:f>LINK!$H$1:$H$13</xm:f>
          </x14:formula1>
          <xm:sqref>O15 O17 O19 O13</xm:sqref>
        </x14:dataValidation>
        <x14:dataValidation type="list" allowBlank="1" showInputMessage="1" showErrorMessage="1" xr:uid="{9FB0A32C-C052-41AE-A394-57F27553B54D}">
          <x14:formula1>
            <xm:f>LINK!$H$3:$H$13</xm:f>
          </x14:formula1>
          <xm:sqref>Q13 Q15 Q17 Q19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16753-CB71-44ED-A02A-BD6F3C19AF59}">
  <sheetPr codeName="Sheet2"/>
  <dimension ref="A1:L17"/>
  <sheetViews>
    <sheetView workbookViewId="0">
      <selection activeCell="F37" sqref="F37"/>
    </sheetView>
  </sheetViews>
  <sheetFormatPr defaultRowHeight="14.4" x14ac:dyDescent="0.3"/>
  <cols>
    <col min="1" max="1" width="17.6640625" customWidth="1"/>
    <col min="6" max="6" width="20.5546875" customWidth="1"/>
    <col min="10" max="10" width="24.5546875" customWidth="1"/>
  </cols>
  <sheetData>
    <row r="1" spans="1:12" x14ac:dyDescent="0.3">
      <c r="A1" t="s">
        <v>9</v>
      </c>
      <c r="B1" t="s">
        <v>21</v>
      </c>
      <c r="C1" t="s">
        <v>19</v>
      </c>
      <c r="D1" t="s">
        <v>7</v>
      </c>
      <c r="E1">
        <v>1</v>
      </c>
      <c r="F1" t="str">
        <f>IF('Entry Form'!C13="","",'Entry Form'!C13)</f>
        <v/>
      </c>
      <c r="G1" t="s">
        <v>7</v>
      </c>
      <c r="H1">
        <v>-2</v>
      </c>
      <c r="I1" s="13" t="s">
        <v>27</v>
      </c>
      <c r="J1" s="29" t="b">
        <f>ISNUMBER(SEARCH(I1,'Entry Form'!S13))</f>
        <v>0</v>
      </c>
      <c r="K1" s="29">
        <f t="shared" ref="K1:K8" si="0">IF(J1=TRUE,1,0)</f>
        <v>0</v>
      </c>
    </row>
    <row r="2" spans="1:12" x14ac:dyDescent="0.3">
      <c r="A2" t="s">
        <v>10</v>
      </c>
      <c r="B2" t="s">
        <v>22</v>
      </c>
      <c r="C2" t="s">
        <v>20</v>
      </c>
      <c r="D2" t="s">
        <v>8</v>
      </c>
      <c r="E2">
        <v>2</v>
      </c>
      <c r="F2" t="str">
        <f>IF('Entry Form'!C15="","",'Entry Form'!C15)</f>
        <v/>
      </c>
      <c r="G2" t="s">
        <v>8</v>
      </c>
      <c r="H2">
        <v>-1</v>
      </c>
      <c r="I2" s="13" t="s">
        <v>28</v>
      </c>
      <c r="J2" s="29" t="b">
        <f>ISNUMBER(SEARCH(I2,'Entry Form'!S13))</f>
        <v>0</v>
      </c>
      <c r="K2" s="29">
        <f t="shared" si="0"/>
        <v>0</v>
      </c>
      <c r="L2" s="29">
        <f>SUM(K1:K2)</f>
        <v>0</v>
      </c>
    </row>
    <row r="3" spans="1:12" x14ac:dyDescent="0.3">
      <c r="A3" t="s">
        <v>11</v>
      </c>
      <c r="B3" t="s">
        <v>23</v>
      </c>
      <c r="E3">
        <v>3</v>
      </c>
      <c r="F3" t="str">
        <f>IF('Entry Form'!C17="","",'Entry Form'!C17)</f>
        <v/>
      </c>
      <c r="H3">
        <v>0</v>
      </c>
      <c r="I3" s="13" t="s">
        <v>27</v>
      </c>
      <c r="J3" s="29" t="b">
        <f>ISNUMBER(SEARCH(I3,'Entry Form'!S15))</f>
        <v>0</v>
      </c>
      <c r="K3" s="29">
        <f t="shared" si="0"/>
        <v>0</v>
      </c>
    </row>
    <row r="4" spans="1:12" x14ac:dyDescent="0.3">
      <c r="A4" t="s">
        <v>12</v>
      </c>
      <c r="E4">
        <v>4</v>
      </c>
      <c r="F4" t="str">
        <f>IF('Entry Form'!C19="","",'Entry Form'!C19)</f>
        <v/>
      </c>
      <c r="H4">
        <v>1</v>
      </c>
      <c r="I4" s="13" t="s">
        <v>28</v>
      </c>
      <c r="J4" s="29" t="b">
        <f>ISNUMBER(SEARCH(I4,'Entry Form'!S15))</f>
        <v>0</v>
      </c>
      <c r="K4" s="29">
        <f t="shared" si="0"/>
        <v>0</v>
      </c>
      <c r="L4" s="29">
        <f>SUM(K3:K4)</f>
        <v>0</v>
      </c>
    </row>
    <row r="5" spans="1:12" x14ac:dyDescent="0.3">
      <c r="A5" t="s">
        <v>13</v>
      </c>
      <c r="H5">
        <v>2</v>
      </c>
      <c r="I5" s="13" t="s">
        <v>27</v>
      </c>
      <c r="J5" s="29" t="b">
        <f>ISNUMBER(SEARCH(I5,'Entry Form'!S17))</f>
        <v>0</v>
      </c>
      <c r="K5" s="29">
        <f t="shared" si="0"/>
        <v>0</v>
      </c>
    </row>
    <row r="6" spans="1:12" x14ac:dyDescent="0.3">
      <c r="A6" t="s">
        <v>14</v>
      </c>
      <c r="H6">
        <v>3</v>
      </c>
      <c r="I6" s="13" t="s">
        <v>28</v>
      </c>
      <c r="J6" s="29" t="b">
        <f>ISNUMBER(SEARCH(I6,'Entry Form'!S17))</f>
        <v>0</v>
      </c>
      <c r="K6" s="29">
        <f t="shared" si="0"/>
        <v>0</v>
      </c>
      <c r="L6" s="29">
        <f>SUM(K5:K6)</f>
        <v>0</v>
      </c>
    </row>
    <row r="7" spans="1:12" x14ac:dyDescent="0.3">
      <c r="A7" t="s">
        <v>15</v>
      </c>
      <c r="H7">
        <v>4</v>
      </c>
      <c r="I7" s="13" t="s">
        <v>27</v>
      </c>
      <c r="J7" s="29" t="b">
        <f>ISNUMBER(SEARCH(I7,'Entry Form'!S19))</f>
        <v>0</v>
      </c>
      <c r="K7" s="29">
        <f t="shared" si="0"/>
        <v>0</v>
      </c>
    </row>
    <row r="8" spans="1:12" x14ac:dyDescent="0.3">
      <c r="A8" t="s">
        <v>16</v>
      </c>
      <c r="H8">
        <v>5</v>
      </c>
      <c r="I8" s="13" t="s">
        <v>28</v>
      </c>
      <c r="J8" s="29" t="b">
        <f>ISNUMBER(SEARCH(I8,'Entry Form'!S19))</f>
        <v>0</v>
      </c>
      <c r="K8" s="29">
        <f t="shared" si="0"/>
        <v>0</v>
      </c>
      <c r="L8" s="29">
        <f>SUM(K7:K8)</f>
        <v>0</v>
      </c>
    </row>
    <row r="9" spans="1:12" x14ac:dyDescent="0.3">
      <c r="A9" t="s">
        <v>17</v>
      </c>
      <c r="H9">
        <v>6</v>
      </c>
    </row>
    <row r="10" spans="1:12" x14ac:dyDescent="0.3">
      <c r="A10" t="s">
        <v>18</v>
      </c>
      <c r="H10">
        <v>7</v>
      </c>
    </row>
    <row r="11" spans="1:12" x14ac:dyDescent="0.3">
      <c r="A11" t="s">
        <v>36</v>
      </c>
      <c r="H11">
        <v>8</v>
      </c>
    </row>
    <row r="12" spans="1:12" x14ac:dyDescent="0.3">
      <c r="A12" t="s">
        <v>30</v>
      </c>
      <c r="H12">
        <v>9</v>
      </c>
    </row>
    <row r="13" spans="1:12" x14ac:dyDescent="0.3">
      <c r="A13" t="s">
        <v>31</v>
      </c>
      <c r="H13">
        <v>10</v>
      </c>
    </row>
    <row r="14" spans="1:12" x14ac:dyDescent="0.3">
      <c r="A14" t="s">
        <v>32</v>
      </c>
    </row>
    <row r="15" spans="1:12" x14ac:dyDescent="0.3">
      <c r="A15" t="s">
        <v>33</v>
      </c>
    </row>
    <row r="16" spans="1:12" x14ac:dyDescent="0.3">
      <c r="A16" t="s">
        <v>34</v>
      </c>
    </row>
    <row r="17" spans="1:1" x14ac:dyDescent="0.3">
      <c r="A17" t="s">
        <v>35</v>
      </c>
    </row>
  </sheetData>
  <conditionalFormatting sqref="S11">
    <cfRule type="expression" priority="1">
      <formula>"AND+$S$11&lt;&gt;"""",LINK!$L$2&lt;2"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Entry Form</vt:lpstr>
      <vt:lpstr>LINK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Aitchison</dc:creator>
  <cp:lastModifiedBy>Events Manager</cp:lastModifiedBy>
  <cp:lastPrinted>2021-03-06T11:43:14Z</cp:lastPrinted>
  <dcterms:created xsi:type="dcterms:W3CDTF">2020-12-02T15:05:10Z</dcterms:created>
  <dcterms:modified xsi:type="dcterms:W3CDTF">2023-03-29T09:12:15Z</dcterms:modified>
</cp:coreProperties>
</file>